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240" yWindow="60" windowWidth="12330" windowHeight="12705" activeTab="5"/>
  </bookViews>
  <sheets>
    <sheet name="Kamp_Kukicki" sheetId="8" r:id="rId1"/>
    <sheet name="Servis_B" sheetId="9" r:id="rId2"/>
    <sheet name="Napojuvanje" sheetId="10" r:id="rId3"/>
    <sheet name="Osvetluvanje" sheetId="11" r:id="rId4"/>
    <sheet name="Fotovoltaici" sheetId="14" r:id="rId5"/>
    <sheet name="Rekapitular " sheetId="12" r:id="rId6"/>
  </sheets>
  <calcPr calcId="145621"/>
</workbook>
</file>

<file path=xl/calcChain.xml><?xml version="1.0" encoding="utf-8"?>
<calcChain xmlns="http://schemas.openxmlformats.org/spreadsheetml/2006/main">
  <c r="F8" i="14" l="1"/>
  <c r="F7" i="14"/>
  <c r="F6" i="14"/>
  <c r="F5" i="14"/>
  <c r="A5" i="14"/>
  <c r="A6" i="14" s="1"/>
  <c r="A7" i="14" s="1"/>
  <c r="A8" i="14" s="1"/>
  <c r="F4" i="14"/>
  <c r="F10" i="14" l="1"/>
  <c r="F11" i="14" s="1"/>
  <c r="F12" i="14" s="1"/>
  <c r="F7" i="12" s="1"/>
  <c r="F17" i="8" l="1"/>
  <c r="F20" i="11" l="1"/>
  <c r="A20" i="11"/>
  <c r="F19" i="11"/>
  <c r="F18" i="11"/>
  <c r="F17" i="11"/>
  <c r="F16" i="11"/>
  <c r="F15" i="11"/>
  <c r="F14" i="11"/>
  <c r="F13" i="11"/>
  <c r="F12" i="11"/>
  <c r="F11" i="11"/>
  <c r="F10" i="11"/>
  <c r="F9" i="11"/>
  <c r="F8" i="11"/>
  <c r="F7" i="11"/>
  <c r="F6" i="11"/>
  <c r="F5" i="11"/>
  <c r="A5" i="11"/>
  <c r="A6" i="11" s="1"/>
  <c r="A7" i="11" s="1"/>
  <c r="A8" i="11" s="1"/>
  <c r="A9" i="11" s="1"/>
  <c r="A10" i="11" s="1"/>
  <c r="F4" i="11"/>
  <c r="E22" i="11" l="1"/>
  <c r="E23" i="11" s="1"/>
  <c r="E24" i="11" s="1"/>
  <c r="F6" i="12" s="1"/>
  <c r="A11" i="11"/>
  <c r="A12" i="11"/>
  <c r="A13" i="11" s="1"/>
  <c r="A14" i="11" s="1"/>
  <c r="F16" i="10" l="1"/>
  <c r="A16" i="10"/>
  <c r="F15" i="10"/>
  <c r="F14" i="10"/>
  <c r="F13" i="10"/>
  <c r="F12" i="10"/>
  <c r="F11" i="10"/>
  <c r="F10" i="10"/>
  <c r="F9" i="10"/>
  <c r="F8" i="10"/>
  <c r="F7" i="10"/>
  <c r="F6" i="10"/>
  <c r="A6" i="10"/>
  <c r="A7" i="10" s="1"/>
  <c r="A8" i="10" s="1"/>
  <c r="A9" i="10" s="1"/>
  <c r="A10" i="10" s="1"/>
  <c r="A11" i="10" s="1"/>
  <c r="A12" i="10" s="1"/>
  <c r="A13" i="10" s="1"/>
  <c r="F5" i="10"/>
  <c r="A5" i="10"/>
  <c r="F4" i="10"/>
  <c r="E18" i="10" l="1"/>
  <c r="E19" i="10" s="1"/>
  <c r="E20" i="10" s="1"/>
  <c r="F5" i="12" s="1"/>
  <c r="A49" i="9"/>
  <c r="A48" i="9"/>
  <c r="A47" i="9"/>
  <c r="A46" i="9"/>
  <c r="F41" i="9"/>
  <c r="F43" i="9" s="1"/>
  <c r="F49" i="9" s="1"/>
  <c r="A36" i="9"/>
  <c r="F35" i="9"/>
  <c r="F34" i="9"/>
  <c r="F33" i="9"/>
  <c r="A33" i="9"/>
  <c r="F32" i="9"/>
  <c r="F31" i="9"/>
  <c r="F30" i="9"/>
  <c r="F24" i="9"/>
  <c r="F23" i="9"/>
  <c r="F22" i="9"/>
  <c r="F21" i="9"/>
  <c r="E25" i="9" s="1"/>
  <c r="F25" i="9" s="1"/>
  <c r="F20" i="9"/>
  <c r="A20" i="9"/>
  <c r="F19" i="9"/>
  <c r="F13" i="9"/>
  <c r="F12" i="9"/>
  <c r="F11" i="9"/>
  <c r="F10" i="9"/>
  <c r="F9" i="9"/>
  <c r="F8" i="9"/>
  <c r="A8" i="9"/>
  <c r="F7" i="9"/>
  <c r="A7" i="9"/>
  <c r="F6" i="9"/>
  <c r="F5" i="9"/>
  <c r="E14" i="9" l="1"/>
  <c r="F14" i="9" s="1"/>
  <c r="F16" i="9" s="1"/>
  <c r="F46" i="9" s="1"/>
  <c r="F27" i="9"/>
  <c r="F47" i="9" s="1"/>
  <c r="F36" i="9"/>
  <c r="F38" i="9" s="1"/>
  <c r="F48" i="9" s="1"/>
  <c r="F50" i="9" l="1"/>
  <c r="F51" i="9" l="1"/>
  <c r="F52" i="9" s="1"/>
  <c r="F4" i="12" s="1"/>
  <c r="D18" i="8" l="1"/>
  <c r="D17" i="8"/>
  <c r="D16" i="8"/>
  <c r="D15" i="8"/>
  <c r="D14" i="8"/>
  <c r="D24" i="8"/>
  <c r="D5" i="8"/>
  <c r="D8" i="8"/>
  <c r="D7" i="8"/>
  <c r="D6" i="8"/>
  <c r="D4" i="8"/>
  <c r="F24" i="8" l="1"/>
  <c r="F26" i="8" s="1"/>
  <c r="F31" i="8" s="1"/>
  <c r="F15" i="8"/>
  <c r="F16" i="8"/>
  <c r="F18" i="8"/>
  <c r="F14" i="8"/>
  <c r="F6" i="8"/>
  <c r="F5" i="8"/>
  <c r="F7" i="8"/>
  <c r="F8" i="8"/>
  <c r="F4" i="8"/>
  <c r="F9" i="8" l="1"/>
  <c r="F11" i="8" s="1"/>
  <c r="F29" i="8" s="1"/>
  <c r="F19" i="8"/>
  <c r="F21" i="8" s="1"/>
  <c r="F30" i="8" s="1"/>
  <c r="F32" i="8" l="1"/>
  <c r="A31" i="8"/>
  <c r="A30" i="8"/>
  <c r="A29" i="8"/>
  <c r="A15" i="8"/>
  <c r="A5" i="8"/>
  <c r="F33" i="8" l="1"/>
  <c r="F34" i="8" s="1"/>
  <c r="F3" i="12" s="1"/>
  <c r="F8" i="12" s="1"/>
</calcChain>
</file>

<file path=xl/sharedStrings.xml><?xml version="1.0" encoding="utf-8"?>
<sst xmlns="http://schemas.openxmlformats.org/spreadsheetml/2006/main" count="218" uniqueCount="109">
  <si>
    <t>Количина</t>
  </si>
  <si>
    <t>m</t>
  </si>
  <si>
    <t>парч.</t>
  </si>
  <si>
    <t>1. ЕНЕРГЕТСКИ РАЗВОД</t>
  </si>
  <si>
    <t>парче</t>
  </si>
  <si>
    <t>2. ОСВЕТЛУВАЊЕ</t>
  </si>
  <si>
    <t>Останат ситен материал</t>
  </si>
  <si>
    <t>ВКУПНО 1:</t>
  </si>
  <si>
    <t>ВКУПНО 2:</t>
  </si>
  <si>
    <t>ВКУПНО 4:</t>
  </si>
  <si>
    <t>ВКУПНО:</t>
  </si>
  <si>
    <t xml:space="preserve"> </t>
  </si>
  <si>
    <t>3. ОПШТИ РАБОТИ</t>
  </si>
  <si>
    <t>Набавка транспорт и монтажа  на кабловски шелни, делумно во малтер, делумно во црево, во кабловски канал на кабел од типот NYM 3x2,5 mm2 комплет со сиот потребен ситен материал и поврзување, спремно за употреба x 7 објекти</t>
  </si>
  <si>
    <t>Набавка транспорт и монтажа  на кабловски шелни, делумно во малтер, делумно во црево, во кабловски канал на кабел од типот NYM 5x4 mm2 комплет со сиот потребен ситен материал и поврзување, спремно за употреба x 7 објекти</t>
  </si>
  <si>
    <r>
      <t xml:space="preserve">Набавка, транспорт и монтажа на вградна разводна табла (RT-B) со 3 осигурувачки места, изработена од негоречка  PVC маса со метална врата офарбана со бела негоречка антистатичка боја, со следнава вградена опрема во неа:
- FID   25A/4P/0,3ms x 1 pcs    
</t>
    </r>
    <r>
      <rPr>
        <sz val="10"/>
        <rFont val="Calibri"/>
        <family val="2"/>
        <charset val="204"/>
      </rPr>
      <t xml:space="preserve">- Автоматски осигурувач 16 A, тип B 16 A x 2 pcs                                                                                    - Автоматски осигурувач 10 A, тип  B 10 A x 1 pcs  </t>
    </r>
    <r>
      <rPr>
        <sz val="10"/>
        <color theme="1"/>
        <rFont val="Calibri"/>
        <family val="2"/>
        <charset val="204"/>
      </rPr>
      <t xml:space="preserve">                                                                                   - Ситен помошен споен, носив и врзен материал Шемирано според еднополна шема, спремно за ставање под напон  x 7 објекти</t>
    </r>
  </si>
  <si>
    <t>Набавка, транспорт и монтажа на слободостоечки  контролно приклучен ормар  (KРО) со 2 осигурувачки места, изработен од двапати декапиран лим, офарбана со антистатичка боја, со заштита IP65,   шемирано според еднополна шема, спремно за ставање под напон x 7 објекти</t>
  </si>
  <si>
    <t>Набавка транспорт и монтажа на монофазна шуко приклучница комплет со PVC дозна за монтажа во малтер/гипс картон 220 V 16 A комплет со сиот потребен ситен материал и поврзување, спремно за употреба x 7 објекти</t>
  </si>
  <si>
    <t>Набавка транспорт и монтажа на пркинувач обичен комплет со PVC дозна за монтажа во малтер/гипс картон 220 V 10 A комплет со сиот потребен ситен материал и поврзување, спремно за употреба x 7 објекти</t>
  </si>
  <si>
    <t>Набавка транспорт и монтажа  на кабловски шелни, делумно во малтер, делумно во црево, во кабловски канал на кабел од типот NYM 3 x 1,5 mm2 комплет со сиот потребен ситен материал и поврзување, спремно за употреба  x 7 објекти</t>
  </si>
  <si>
    <t xml:space="preserve">Набавка транспорт и монтажа на таванска светилка x 7 објекти  </t>
  </si>
  <si>
    <t>Набавка транспорт и монтажа на ѕидна светилка со заштитна капа x 7 објекти</t>
  </si>
  <si>
    <t>Набавка транспорт и монтажа на ѕидна светилка  x 7 објекти</t>
  </si>
  <si>
    <t>Извештај за извршено мерење на отпорност на изолација на изведената електрична инсталација, импеданса на струјна јамка во дефект и oчекувана струја на грешка x 7 објекти</t>
  </si>
  <si>
    <t xml:space="preserve">ПРЕДМЕР ЗА РАЗРАБОТЕН ПРОЕКТ
ЗА УРБАНА ОПРЕМА ЗА ЕКО КАМП, ЕЗЕРО МЛАДОСТ, ОПШТИНА ВЕЛЕС - ЕЛЕКТРИКА - КАМП КУЌИЧКИ </t>
  </si>
  <si>
    <t>Непредвидени работи (10%)</t>
  </si>
  <si>
    <t>СЕ ВКУПНО:</t>
  </si>
  <si>
    <t>ОПИС НА РАБОТИТЕ</t>
  </si>
  <si>
    <t>Бр.</t>
  </si>
  <si>
    <t xml:space="preserve">Вкупна цена (ден. без ДДВ) </t>
  </si>
  <si>
    <t xml:space="preserve">Ед. цена (ден. без ДДВ) </t>
  </si>
  <si>
    <t xml:space="preserve">РЕКАПИТУЛАР (ЕЛЕКТРИКА): КАМП КУЌИЧКИ </t>
  </si>
  <si>
    <t>Ед. мера</t>
  </si>
  <si>
    <t>ПРЕДМЕР ЗА РАЗРАБОТЕН ПРОЕКТ
ЗА УРБАНА ОПРЕМА ЗА ЕКО КАМП, ЕЗЕРО МЛАДОСТ, ОПШТИНА ВЕЛЕС - ЕЛЕКТРИКА - МОНТАЖНА КУЌА ЗА ПОТРЕБИТЕ НА СЕРВИСЕН БЛОК</t>
  </si>
  <si>
    <t>Набавка транспорт и монтажа  на кабловски шелни, делумно во малтер, делумно во црево, во кабловски канал на кабел од типот NYM 3x2,5 mm2 комплет со сиот потребен ситен материал и поврзување, спремно за употреба.</t>
  </si>
  <si>
    <t>Набавка транспорт и монтажа  на кабловски шелни, делумно во малтер, делумно во црево, во кабловски канал на кабел од типот NYM 5x2,5 mm2 комплет со сиот потребен ситен материал и поврзување, спремно за употреба.</t>
  </si>
  <si>
    <t>Набавка транспорт и монтажа  на кабловски шелни, делумно во малтер, делумно во црево, во кабловски канал на кабел од типот NYM 5x4 mm2 комплет со сиот потребен ситен материал и поврзување, спремно за употреба.</t>
  </si>
  <si>
    <t>Набавка транспорт и монтажа  на кабловски шелни, делумно во малтер, делумно во црево, во кабловски канал на кабел од типот NYM 5x6 mm2 комплет со сиот потребен ситен материал и поврзување, спремно за употреба.</t>
  </si>
  <si>
    <r>
      <t xml:space="preserve">Набавка, транспорт и монтажа на вградна разводна табла (RT-1) со 19 осигурувачки места, изработена од негоречка  PVC маса со метална врата офарбана со бела негоречка антистатичка боја, со следнава вградена опрема во неа:
- FID   40A/4P/0,3ms x 1 pcs
- FID   16A/2P/0,3ms x 1 pcs
- Автоматски осигурувач 16 A -3п, тип B 16 A x 3 pcs    
</t>
    </r>
    <r>
      <rPr>
        <sz val="10"/>
        <rFont val="Calibri"/>
        <family val="2"/>
        <charset val="204"/>
      </rPr>
      <t xml:space="preserve">- Автоматски осигурувач 16 A, тип B 16 A x 13 pcs                                                                                    - Автоматски осигурувач 10 A, тип  B 10 A x 3 pcs  </t>
    </r>
    <r>
      <rPr>
        <sz val="10"/>
        <color theme="1"/>
        <rFont val="Calibri"/>
        <family val="2"/>
        <charset val="204"/>
      </rPr>
      <t xml:space="preserve">                                                                                   - Ситен помошен споен, носив и врзен материал Шемирано според еднополна шема, спремно за ставање под напон</t>
    </r>
  </si>
  <si>
    <t>Набавка, транспорт и монтажа на слободостоечки  контролно приклучен ормар  (KРО) со 2 осигурувачки места, изработен од двапати декапиран лим, офарбана со антистатичка боја, со заштита IP65,  шемирано според еднополна шема, спремно за ставање под напон</t>
  </si>
  <si>
    <t>Набавка транспорт и монтажа на монофазна шуко приклучница комплет со PVC дозна за монтажа во малтер/гипс картон 220 V 16 A комплет со сиот потребен ситен материал и поврзување, спремно за употреба.</t>
  </si>
  <si>
    <t>Набавка транспорт и монтажа на монофазна шуко приклучница со капак комплет со PVC дозна за монтажа во малтер/гипс картон 220 V 16 A комплет со сиот потребен ситен материал и поврзување, спремно за употреба.</t>
  </si>
  <si>
    <t>Набавка транспорт и монтажа на трофазна шуко приклучница комплет со PVC дозна за монтажа во малтер/гипс картон 220 V 16 A комплет со сиот потребен ситен материал и поврзување, спремно за употреба.</t>
  </si>
  <si>
    <t>Набавка транспорт и монтажа  на кабловски шелни, делумно во малтер, делумно во црево, во кабловски канал на кабел од типот NYM 3 x 1,5 mm2 комплет со сиот потребен ситен материал и поврзување, спремно за употреба.</t>
  </si>
  <si>
    <t>Набавка транспорт и монтажа на пркинувач обичен комплет со PVC дозна за монтажа во малтер/гипс картон 220 V 10 A комплет со сиот потребен ситен материал и поврзување, спремно за употреба.</t>
  </si>
  <si>
    <t xml:space="preserve">Набавка транспорт и монтажа на таванска светилка  </t>
  </si>
  <si>
    <t>Набавка транспорт и монтажа на таванска светилка, IP65</t>
  </si>
  <si>
    <t>Набавка транспорт и монтажа на таванска светилка со заштитна капа</t>
  </si>
  <si>
    <t xml:space="preserve">Набавка транспорт и монтажа на ѕидна светилка  со заштитна капа </t>
  </si>
  <si>
    <t>3. СЛОБОСТРУЈНА ИНСТАЛАЦИЈА</t>
  </si>
  <si>
    <t>Набавка транспорт и монтажа на Слабострујна разводна табла (СРТ)</t>
  </si>
  <si>
    <t>Набавка транспорт и монтажа  на кабловски шелни, делумно во малтер, делумно во црево, во кабловски канал на кабел од типот FTP 4x2x0,6 mm Cat 5 комплет со сиот потребен ситен материал и поврзување, спремно за употреба.</t>
  </si>
  <si>
    <t>Набавка, транспорт и монтажа на LAN приклучница Cat5 комплет со PVC дозна за монтажа во малтер/гипс картон, комплет со сиот потребен ситен материал и поврзување, спремно за употреба.</t>
  </si>
  <si>
    <t>Набавка, транспорт и монтажа на ТV приклучница комплет со PVC дозна за монтажа во малтер/гипс картон, комплет со сиот потребен ситен материал и поврзување, спремно за употреба.</t>
  </si>
  <si>
    <t>Набавка, транспорт и монтажа на ТТприклучница комплет со PVC дозна за монтажа во малтер/гипс картон, комплет со сиот потребен ситен материал и поврзување, спремно за употреба.</t>
  </si>
  <si>
    <t>Набавка транспорт и монтажа  на кабловски шелни, делумно во малтер, делумно во црево, во кабловски канал на кабел од типот RG 6 комплет со сиот потребен ситен материал и поврзување, спремно за употреба.</t>
  </si>
  <si>
    <t>ВКУПНО 3:</t>
  </si>
  <si>
    <t>4. ОПШТИ РАБОТИ</t>
  </si>
  <si>
    <t>Извештај за извршено мерење на отпорност на изолација на изведената електрична инсталација, импеданса на струјна јамка во дефект и oчекувана струја на грешка</t>
  </si>
  <si>
    <t>РЕКАПИТУЛАР (ЕЛЕКТРИКА): МОНТАЖНА КУЌА ЗА ПОТРЕБИТЕ НА СЕРВИСЕН БЛОК</t>
  </si>
  <si>
    <t>ПРЕДМЕР ЗА РАЗРАБОТЕН ПРОЕКТ
ЗА УРБАНА ОПРЕМА ЗА ЕКО КАМП, ЕЗЕРО МЛАДОСТ, ОПШТИНА ВЕЛЕС - ЕЛЕКТРИКА - НАПОЈУВАЊЕ</t>
  </si>
  <si>
    <t>Ископ (рачен или машински)  на кабловски ров со димензија 0,8 х 0,4 m во земја од III и IV категорија за полагање на НН кабел со повторно затрупување, планирање на земјата, одвоз на вишокот земја до депонија до 15 km и враќање на трасата во првобитната состојба</t>
  </si>
  <si>
    <t>Набавка, транспорт и положување во претходно припремен кабловски ров на кабел од типот NAY2Y-J 4 x 35 mm² комплет со приклучување на кабелот со соодветни папучи, со сиот врзен, споен, носив материал, спремно за употреба</t>
  </si>
  <si>
    <t>Набавка, транспорт и положување во претходно припремен кабловски ров на кабел од типот NYY 5 x 16 mm² комплет со приклучување на кабелот со соодветни папучи, со сиот врзен, споен, носив материал, спремно за употреба</t>
  </si>
  <si>
    <t>Набавка, транспорт и положување во претходно припремен кабловски ров на кабел од типот NYY 5 x 6 mm² комплет со приклучување на кабелот со соодветни папучи, со сиот врзен, споен, носив материал, спремно за употреба</t>
  </si>
  <si>
    <t>Набавка, транспорт и положување во претходно припремен кабловски ров на кабел од типот NYY 5 x 4 mm² комплет со приклучување на кабелот со соодветни папучи, со сиот врзен, споен, носив материал, спремно за употреба</t>
  </si>
  <si>
    <t>Набавка транспорт и полагање во претходно припремен кабловски ров на челично поцинкувана лента Fe/Zn 30x4 mm според DIN EN 50164-2 (VDE 0182 дел 202), со задоволување на IEC 62305 (VDE 0185-305), комплет со вкрсни плочки и сиот потребен врзен, споен, носив материал, спремно за употреба</t>
  </si>
  <si>
    <t>Набавка, транспорт и полагање на PVC ГАЛ штитник</t>
  </si>
  <si>
    <t>Набавка,транспорт и полагање на PVC опоменска лента во црвена боја со натпис "ВНИМАНИЕ ЕНЕРГЕТСКИ КАБЕЛ"</t>
  </si>
  <si>
    <t>Набавка, транспорт и растурање на ситен песок за постелка и прекривка на кабелот во два слоеви од по 10 cm со нивелирање и порамнување</t>
  </si>
  <si>
    <t>m³</t>
  </si>
  <si>
    <t>Набавка транспорт и монтажа на слободостоечки разводен KRO ормар изведена од двапати декапиран лим офарбан со негоречка, антикорозива, антистатичка боја со степен на заштита IP65, во се според еднополната шема дадена во прилог, комплет со соодветен фундамент земјено-градежни работи како и сиот потребен ситен споен и врзен материал, спремно за употреба</t>
  </si>
  <si>
    <r>
      <t xml:space="preserve">Набавка транспорт и полагање на крута PVC цевка </t>
    </r>
    <r>
      <rPr>
        <i/>
        <sz val="11"/>
        <rFont val="Calibri"/>
        <family val="2"/>
        <charset val="204"/>
      </rPr>
      <t xml:space="preserve">Ф110 mm </t>
    </r>
    <r>
      <rPr>
        <sz val="11"/>
        <rFont val="Calibri"/>
        <family val="2"/>
        <charset val="204"/>
      </rPr>
      <t>за изведба на кабловска канализација за премин под улица според детал даден во прилог</t>
    </r>
  </si>
  <si>
    <t>Марење на отпорност на заземјување на столбовите, мерење на отпорност на распростирање на заштитниот заземјувач со издавање на атест за исправност на инсталацијата</t>
  </si>
  <si>
    <t>Изработка на проект на изведена состоја од овластена проктантска куќа</t>
  </si>
  <si>
    <t>Вкупно:</t>
  </si>
  <si>
    <t>Се вкупно:</t>
  </si>
  <si>
    <t>НАПОЈУВАЊЕ</t>
  </si>
  <si>
    <t>ПРЕДМЕР ЗА РАЗРАБОТЕН ПРОЕКТ
ЗА УРБАНА ОПРЕМА ЗА ЕКО КАМП, ЕЗЕРО МЛАДОСТ, ОПШТИНА ВЕЛЕС - ЕЛЕКТРИКА - ОСВЕТЛУВАЊЕ</t>
  </si>
  <si>
    <t>Набавка, транспорт и положување во претходно припремен кабловски ров на кабел од типот NAY2Y-J 4 x 35 mm² комплет со приклучување на кабелот во столбовите со соодветни папучи, со сиот врзен, споен, носив материал, спремно за употреба</t>
  </si>
  <si>
    <t>Набавка транспорт и монтажа на  топло поцинкуван трисегментен столб со висина од 9 m изработен од безшавен цеваст профил со  следнава опрема:
- вградена разводна табла согласно EN стандардите, со клеми за довод и одвод, два автоматски осигурувачи тип C10 A и степен на заштита min  IP54, 
- шемирано со бакарна жица со напречен пресек од min 1 mm² и изолација отпорна на температура до 90 °C во согласност со CEI20, во согласност со EN 60598-1, EN 60598-2-3
- комплет со сите потребни земјено-градежни работи и сиот потребен  врзен, споен, носив материал, спремно за употреба</t>
  </si>
  <si>
    <t>Набавка транспорт и монтажа на декоративен столб со висина од 4 m изработен од лиен алуминиум со  следнава опрема:
- вградена разводна табла согласно EN стандардите, со клеми за довод и одвод, два автоматски осигурувачи тип C10 A и степен на заштита min  IP54, 
- шемирано со бакарна жица со напречен пресек од min 1 mm² и изолација отпорна на температура до 90 °C во согласност со CEI20, во согласност со EN 60598-1, EN 60598-2-3
- комплет со сите потребни земјено-градежни работи и сиот потребен  врзен, споен, носив материал, спремно за употреба</t>
  </si>
  <si>
    <r>
      <t xml:space="preserve">Набавка транспорт и монтажа на топлло поцинкувана еднокрака лира со соодветен механизам за прицврстување, основа изработена од безшавен цеваст профил </t>
    </r>
    <r>
      <rPr>
        <i/>
        <sz val="11"/>
        <rFont val="Calibri"/>
        <family val="2"/>
        <charset val="204"/>
      </rPr>
      <t>Ф98 mm</t>
    </r>
    <r>
      <rPr>
        <sz val="11"/>
        <rFont val="Calibri"/>
        <family val="2"/>
        <charset val="204"/>
      </rPr>
      <t xml:space="preserve"> и карак со должина од 50 cm изработен од безшавен цеваст профил </t>
    </r>
    <r>
      <rPr>
        <i/>
        <sz val="11"/>
        <rFont val="Calibri"/>
        <family val="2"/>
        <charset val="204"/>
      </rPr>
      <t>Ф76 mm</t>
    </r>
  </si>
  <si>
    <t xml:space="preserve">Набавка транспорт и монтажа на LED светилка изработена од алуминиум, IK08 и IP66, со проектор од тремички и механички појачано стакло, систем за подесување на фотометриските карактеристики (гаранција min 10 години) со номинална моќност од 82 W, 220-240 V, 50-60 Hz, 4000K,  фактор на корекција на моќност &gt; 0.9  (гаранција min 3 години) </t>
  </si>
  <si>
    <t xml:space="preserve">Набавка транспорт и монтажа на LED светилка изработена од алуминиум, IK08 и IP66, со проектор од тремички и механички појачано стакло, систем за подесување на фотометриските карактеристики (гаранција min 10 години) со номинална моќност од 42 W, 220-240 V, 50-60 Hz, 4000K,  фактор на корекција на моќност &gt; 0.9  (гаранција min 3 години) </t>
  </si>
  <si>
    <r>
      <t xml:space="preserve">Набавка транспорт и монтажа на бетонски фундамент  (МБ30) со димензија 100х100х100 cm комплет со анкер, отвор </t>
    </r>
    <r>
      <rPr>
        <i/>
        <sz val="11"/>
        <rFont val="Calibri"/>
        <family val="2"/>
        <charset val="204"/>
      </rPr>
      <t>Ф160 mm</t>
    </r>
    <r>
      <rPr>
        <sz val="11"/>
        <rFont val="Calibri"/>
        <family val="2"/>
        <charset val="204"/>
      </rPr>
      <t xml:space="preserve"> изведен со крута PVC цевка Ф160 mm со должина од 1 m за магистрално водење на кабли низ фундаментот  и две гибливи црева </t>
    </r>
    <r>
      <rPr>
        <i/>
        <sz val="11"/>
        <rFont val="Calibri"/>
        <family val="2"/>
        <charset val="204"/>
      </rPr>
      <t xml:space="preserve">Ф70 mm </t>
    </r>
    <r>
      <rPr>
        <sz val="11"/>
        <rFont val="Calibri"/>
        <family val="2"/>
        <charset val="204"/>
      </rPr>
      <t>за полагање на доводен и одводен кабел до светилката, во се според техничките цртежи дадени во прилог, комплет со сите потребни земјено-градежни работи</t>
    </r>
  </si>
  <si>
    <r>
      <t xml:space="preserve">Набавка транспорт и монтажа на бетонски фундамент  (МБ30) со димензија 60х60х100 cm комплет со анкер, отвор </t>
    </r>
    <r>
      <rPr>
        <i/>
        <sz val="11"/>
        <rFont val="Calibri"/>
        <family val="2"/>
        <charset val="204"/>
      </rPr>
      <t>Ф160 mm</t>
    </r>
    <r>
      <rPr>
        <sz val="11"/>
        <rFont val="Calibri"/>
        <family val="2"/>
        <charset val="204"/>
      </rPr>
      <t xml:space="preserve"> изведен со крута PVC цевка Ф160 mm со должина од 1 m за магистрално водење на кабли низ фундаментот  и две гибливи црева </t>
    </r>
    <r>
      <rPr>
        <i/>
        <sz val="11"/>
        <rFont val="Calibri"/>
        <family val="2"/>
        <charset val="204"/>
      </rPr>
      <t xml:space="preserve">Ф70 mm </t>
    </r>
    <r>
      <rPr>
        <sz val="11"/>
        <rFont val="Calibri"/>
        <family val="2"/>
        <charset val="204"/>
      </rPr>
      <t>за полагање на доводен и одводен кабел до светилката, во се според техничките цртежи дадени во прилог, комплет со сите потребни земјено-градежни работи</t>
    </r>
  </si>
  <si>
    <t>Мерење на средна погонска осветленост со издавање на атест</t>
  </si>
  <si>
    <t>Непредвидени работи (10%):</t>
  </si>
  <si>
    <t>ОСВЕТЛУВАЊЕ</t>
  </si>
  <si>
    <t>РЕКАПИТУЛАР (ЕЛЕКТРИКА)</t>
  </si>
  <si>
    <t xml:space="preserve">1. ВКУПНО за КАМП КУЌИЧКИ </t>
  </si>
  <si>
    <t>2. ВКУПНО за МОНТАЖНА КУЌА ЗА ПОТРЕБИТЕ НА СЕРВИСЕН БЛОК</t>
  </si>
  <si>
    <t>3. ВКУПНО за НАПОЈУВАЊЕ</t>
  </si>
  <si>
    <t>4. ВКУПНО за ОСВЕТЛУВАЊЕ</t>
  </si>
  <si>
    <t>Бр</t>
  </si>
  <si>
    <t>ОПИС НА ПРЕДМЕТОТ</t>
  </si>
  <si>
    <t>Мера</t>
  </si>
  <si>
    <t>Ед. цена</t>
  </si>
  <si>
    <t>Вкупно</t>
  </si>
  <si>
    <t>ФОТОНАПОНСКИ СИСТЕМ</t>
  </si>
  <si>
    <t>Набавка транспорт и монтажа  на кабловски шелни, делумно во малтер, делумно во црево, во кабловски канал на кабел од типот PP – Y 5 x 16 mm² комплет со суви завршници на двата краја и сиот останат потребен ситен материал и поврзување, спремно за употреба.</t>
  </si>
  <si>
    <t>Набавка транспорт и монтажа  на кабловски шелни, делумно во малтер, делумно во црево, во кабловски канал на кабел од типот Solar-ZQ 1x6 mm² комплет со соодветни завршници на краевите и сиот останат потребен ситен материал и поврзување, спремно за употреба.</t>
  </si>
  <si>
    <t>Набавка транспорт и монтажа на соларен панел Demo Poly 240 (или соодветен) на кров на претходно припремена соодветна кострукција според детали од проект, комплет со поврзување и со сите потребни врзни елементи, испитано, спремно за употреба</t>
  </si>
  <si>
    <t>pcs</t>
  </si>
  <si>
    <t>Набавка транспорт и монтажа на соларен инвертер SB5.0-1AV-41 (или соодветен) на ѕид на претходно припремена соодветна кострукција според детали од проект, комплет со поврзување и со сите потребни врзни елементи, испотано, спремно за употреба</t>
  </si>
  <si>
    <t>Набавка транспорт и монтажа на мониторинг за соларен систем Sunny Home Manager 2.0 (или соодветен), според детали од проект, комплет со поврзување и со сите потребни врзни елементи, испитани, спремно за употреба</t>
  </si>
  <si>
    <t>НЕПРЕДВИДЕНИ РАБОТИ (10%):</t>
  </si>
  <si>
    <t>5. ВКУПНО за ФОТОВОЛТАИЦИ</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</si>
</sst>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sz val="10"/>
      <color theme="1"/>
      <name val="Calibri"/>
      <family val="2"/>
      <charset val="204"/>
    </font>
    <font>
      <sz val="10"/>
      <color theme="1"/>
      <name val="Calibri"/>
      <family val="2"/>
      <charset val="204"/>
      <scheme val="minor"/>
    </font>
    <font>
      <b/>
      <i/>
      <sz val="10"/>
      <color theme="1"/>
      <name val="Calibri"/>
      <family val="2"/>
      <charset val="204"/>
    </font>
    <font>
      <b/>
      <sz val="10"/>
      <color theme="1"/>
      <name val="Calibri"/>
      <family val="2"/>
      <charset val="204"/>
    </font>
    <font>
      <b/>
      <sz val="10"/>
      <color theme="1"/>
      <name val="Calibri"/>
      <family val="2"/>
      <charset val="204"/>
      <scheme val="minor"/>
    </font>
    <font>
      <b/>
      <i/>
      <sz val="10"/>
      <name val="Calibri"/>
      <family val="2"/>
      <charset val="204"/>
    </font>
    <font>
      <sz val="10"/>
      <name val="Calibri"/>
      <family val="2"/>
      <charset val="204"/>
    </font>
    <font>
      <sz val="10"/>
      <name val="Calibri"/>
      <family val="2"/>
      <charset val="204"/>
      <scheme val="minor"/>
    </font>
    <font>
      <b/>
      <sz val="11"/>
      <color theme="1"/>
      <name val="Calibri"/>
      <family val="2"/>
      <charset val="204"/>
      <scheme val="minor"/>
    </font>
    <font>
      <b/>
      <sz val="11"/>
      <color theme="1"/>
      <name val="Calibri"/>
      <family val="2"/>
      <charset val="204"/>
    </font>
    <font>
      <sz val="11"/>
      <color theme="1"/>
      <name val="Calibri"/>
      <family val="2"/>
      <charset val="204"/>
    </font>
    <font>
      <sz val="11"/>
      <name val="Calibri"/>
      <family val="2"/>
      <charset val="204"/>
    </font>
    <font>
      <i/>
      <sz val="11"/>
      <name val="Calibri"/>
      <family val="2"/>
      <charset val="204"/>
    </font>
    <font>
      <sz val="11"/>
      <name val="Calibri"/>
      <family val="2"/>
      <charset val="204"/>
      <scheme val="minor"/>
    </font>
  </fonts>
  <fills count="4">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s>
  <borders count="55">
    <border>
      <left/>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64">
    <xf numFmtId="0" fontId="0" fillId="0" borderId="0" xfId="0"/>
    <xf numFmtId="0" fontId="1" fillId="0" borderId="8" xfId="0" applyFont="1" applyBorder="1" applyAlignment="1">
      <alignment horizontal="justify" vertical="center" wrapText="1"/>
    </xf>
    <xf numFmtId="0" fontId="2" fillId="0" borderId="0" xfId="0" applyFont="1"/>
    <xf numFmtId="0" fontId="2" fillId="0" borderId="0" xfId="0" applyFont="1" applyAlignment="1">
      <alignment horizontal="center"/>
    </xf>
    <xf numFmtId="0" fontId="1" fillId="0" borderId="5" xfId="0" applyFont="1" applyBorder="1" applyAlignment="1">
      <alignment horizontal="center" vertical="center" wrapText="1"/>
    </xf>
    <xf numFmtId="0" fontId="1" fillId="0" borderId="5" xfId="0" applyFont="1" applyBorder="1" applyAlignment="1">
      <alignment horizontal="justify" vertical="center" wrapText="1"/>
    </xf>
    <xf numFmtId="0" fontId="1" fillId="0" borderId="5" xfId="0" applyFont="1" applyBorder="1" applyAlignment="1">
      <alignment horizontal="left" vertical="center" wrapText="1"/>
    </xf>
    <xf numFmtId="0" fontId="1" fillId="0" borderId="8" xfId="0" applyFont="1" applyBorder="1" applyAlignment="1">
      <alignment horizontal="center" vertical="center" wrapText="1"/>
    </xf>
    <xf numFmtId="3" fontId="1" fillId="0" borderId="8"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3" fontId="2" fillId="0" borderId="0" xfId="0" applyNumberFormat="1" applyFont="1" applyAlignment="1">
      <alignment horizontal="center" vertical="center"/>
    </xf>
    <xf numFmtId="0" fontId="3" fillId="0" borderId="10" xfId="0" applyFont="1" applyBorder="1" applyAlignment="1">
      <alignment horizontal="center" vertical="center" wrapText="1"/>
    </xf>
    <xf numFmtId="3" fontId="3" fillId="0" borderId="10" xfId="0" applyNumberFormat="1" applyFont="1" applyBorder="1" applyAlignment="1">
      <alignment horizontal="center" vertical="center" wrapText="1"/>
    </xf>
    <xf numFmtId="3" fontId="3" fillId="0" borderId="10" xfId="0" applyNumberFormat="1" applyFont="1" applyFill="1" applyBorder="1" applyAlignment="1">
      <alignment horizontal="center" vertical="center" wrapText="1"/>
    </xf>
    <xf numFmtId="3" fontId="3" fillId="0" borderId="11" xfId="0" applyNumberFormat="1" applyFont="1" applyFill="1" applyBorder="1" applyAlignment="1">
      <alignment horizontal="center" vertical="center" wrapText="1"/>
    </xf>
    <xf numFmtId="0" fontId="6" fillId="0" borderId="9"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9" xfId="0" applyFont="1" applyBorder="1" applyAlignment="1">
      <alignment horizontal="center" vertical="center" wrapText="1"/>
    </xf>
    <xf numFmtId="0" fontId="8" fillId="0" borderId="0" xfId="0" applyFont="1"/>
    <xf numFmtId="0" fontId="1" fillId="0" borderId="32" xfId="0" applyFont="1" applyBorder="1" applyAlignment="1">
      <alignment horizontal="center" vertical="center" wrapText="1"/>
    </xf>
    <xf numFmtId="0" fontId="1" fillId="0" borderId="34" xfId="0" applyFont="1" applyBorder="1" applyAlignment="1">
      <alignment horizontal="left" vertical="center" wrapText="1"/>
    </xf>
    <xf numFmtId="0" fontId="7" fillId="0" borderId="33" xfId="0" applyFont="1" applyBorder="1" applyAlignment="1">
      <alignment horizontal="center" vertical="center" wrapText="1"/>
    </xf>
    <xf numFmtId="9" fontId="1" fillId="0" borderId="34" xfId="0" applyNumberFormat="1" applyFont="1" applyBorder="1" applyAlignment="1">
      <alignment horizontal="center" vertical="center" wrapText="1"/>
    </xf>
    <xf numFmtId="3" fontId="1" fillId="0" borderId="34" xfId="0" applyNumberFormat="1" applyFont="1" applyBorder="1" applyAlignment="1">
      <alignment horizontal="center" vertical="center" wrapText="1"/>
    </xf>
    <xf numFmtId="0" fontId="7" fillId="0" borderId="31" xfId="0" applyFont="1" applyBorder="1" applyAlignment="1">
      <alignment horizontal="center" vertical="center" wrapText="1"/>
    </xf>
    <xf numFmtId="0" fontId="1" fillId="0" borderId="32" xfId="0" applyFont="1" applyBorder="1" applyAlignment="1">
      <alignment horizontal="justify" vertical="center" wrapText="1"/>
    </xf>
    <xf numFmtId="3" fontId="1" fillId="0" borderId="32" xfId="0" applyNumberFormat="1" applyFont="1" applyBorder="1" applyAlignment="1">
      <alignment horizontal="center" vertical="center" wrapText="1"/>
    </xf>
    <xf numFmtId="0" fontId="7" fillId="0" borderId="5" xfId="0" applyFont="1" applyBorder="1" applyAlignment="1">
      <alignment horizontal="justify" vertical="center" wrapText="1"/>
    </xf>
    <xf numFmtId="3" fontId="2" fillId="0" borderId="20" xfId="0" applyNumberFormat="1" applyFont="1" applyBorder="1" applyAlignment="1">
      <alignment horizontal="center" vertical="center"/>
    </xf>
    <xf numFmtId="3" fontId="2" fillId="0" borderId="28" xfId="0" applyNumberFormat="1" applyFont="1" applyBorder="1" applyAlignment="1">
      <alignment horizontal="center" vertical="center"/>
    </xf>
    <xf numFmtId="3" fontId="2" fillId="0" borderId="22" xfId="0" applyNumberFormat="1" applyFont="1" applyBorder="1" applyAlignment="1">
      <alignment horizontal="center" vertical="center"/>
    </xf>
    <xf numFmtId="3" fontId="2" fillId="0" borderId="26" xfId="0" applyNumberFormat="1" applyFont="1" applyBorder="1" applyAlignment="1">
      <alignment horizontal="center" vertical="center"/>
    </xf>
    <xf numFmtId="3" fontId="5" fillId="2" borderId="11" xfId="0" applyNumberFormat="1" applyFont="1" applyFill="1" applyBorder="1" applyAlignment="1">
      <alignment horizontal="center" vertical="center"/>
    </xf>
    <xf numFmtId="3" fontId="1" fillId="0" borderId="20" xfId="0" applyNumberFormat="1" applyFont="1" applyBorder="1" applyAlignment="1">
      <alignment horizontal="center" vertical="center" wrapText="1"/>
    </xf>
    <xf numFmtId="3" fontId="1" fillId="0" borderId="22" xfId="0" applyNumberFormat="1" applyFont="1" applyBorder="1" applyAlignment="1">
      <alignment horizontal="center" vertical="center" wrapText="1"/>
    </xf>
    <xf numFmtId="3" fontId="1" fillId="0" borderId="26" xfId="0" applyNumberFormat="1" applyFont="1" applyBorder="1" applyAlignment="1">
      <alignment horizontal="center" vertical="center" wrapText="1"/>
    </xf>
    <xf numFmtId="3" fontId="4" fillId="2" borderId="11" xfId="0" applyNumberFormat="1" applyFont="1" applyFill="1" applyBorder="1" applyAlignment="1">
      <alignment horizontal="center" vertical="center" wrapText="1"/>
    </xf>
    <xf numFmtId="3" fontId="5" fillId="2" borderId="12" xfId="0" applyNumberFormat="1" applyFont="1" applyFill="1" applyBorder="1" applyAlignment="1">
      <alignment horizontal="center" vertical="center"/>
    </xf>
    <xf numFmtId="3" fontId="5" fillId="0" borderId="20" xfId="0" applyNumberFormat="1" applyFont="1" applyBorder="1" applyAlignment="1">
      <alignment horizontal="center" vertical="center"/>
    </xf>
    <xf numFmtId="3" fontId="5" fillId="0" borderId="22" xfId="0" applyNumberFormat="1" applyFont="1" applyBorder="1" applyAlignment="1">
      <alignment horizontal="center" vertical="center"/>
    </xf>
    <xf numFmtId="3" fontId="5" fillId="0" borderId="26" xfId="0" applyNumberFormat="1" applyFont="1" applyBorder="1" applyAlignment="1">
      <alignment horizontal="center" vertical="center"/>
    </xf>
    <xf numFmtId="3" fontId="5" fillId="2" borderId="20" xfId="0" applyNumberFormat="1" applyFont="1" applyFill="1" applyBorder="1" applyAlignment="1">
      <alignment horizontal="center" vertical="center"/>
    </xf>
    <xf numFmtId="0" fontId="7" fillId="0" borderId="5" xfId="0" applyFont="1" applyFill="1" applyBorder="1" applyAlignment="1">
      <alignment horizontal="justify" vertical="center" wrapText="1"/>
    </xf>
    <xf numFmtId="0" fontId="5" fillId="0" borderId="42" xfId="0" applyFont="1" applyBorder="1" applyAlignment="1">
      <alignment vertical="center" wrapText="1"/>
    </xf>
    <xf numFmtId="0" fontId="7" fillId="0" borderId="32" xfId="0" applyFont="1" applyBorder="1" applyAlignment="1">
      <alignment horizontal="justify" vertical="center" wrapText="1"/>
    </xf>
    <xf numFmtId="3" fontId="5" fillId="2" borderId="41" xfId="0" applyNumberFormat="1" applyFont="1" applyFill="1" applyBorder="1" applyAlignment="1" applyProtection="1">
      <alignment horizontal="center" vertical="center"/>
      <protection locked="0"/>
    </xf>
    <xf numFmtId="3" fontId="2" fillId="0" borderId="32" xfId="0" applyNumberFormat="1" applyFont="1" applyBorder="1" applyAlignment="1" applyProtection="1">
      <alignment horizontal="center" vertical="center"/>
      <protection locked="0"/>
    </xf>
    <xf numFmtId="3" fontId="2" fillId="0" borderId="5" xfId="0" applyNumberFormat="1" applyFont="1" applyBorder="1" applyAlignment="1" applyProtection="1">
      <alignment horizontal="center" vertical="center"/>
      <protection locked="0"/>
    </xf>
    <xf numFmtId="3" fontId="2" fillId="0" borderId="34" xfId="0" applyNumberFormat="1" applyFont="1" applyBorder="1" applyAlignment="1" applyProtection="1">
      <alignment horizontal="center" vertical="center"/>
      <protection locked="0"/>
    </xf>
    <xf numFmtId="3" fontId="1" fillId="0" borderId="32" xfId="0" applyNumberFormat="1" applyFont="1" applyBorder="1" applyAlignment="1" applyProtection="1">
      <alignment horizontal="center" vertical="center" wrapText="1"/>
      <protection locked="0"/>
    </xf>
    <xf numFmtId="3" fontId="1" fillId="0" borderId="5" xfId="0" applyNumberFormat="1" applyFont="1" applyBorder="1" applyAlignment="1" applyProtection="1">
      <alignment horizontal="center" vertical="center" wrapText="1"/>
      <protection locked="0"/>
    </xf>
    <xf numFmtId="3" fontId="1" fillId="0" borderId="34" xfId="0" applyNumberFormat="1" applyFont="1" applyBorder="1" applyAlignment="1" applyProtection="1">
      <alignment horizontal="center" vertical="center" wrapText="1"/>
      <protection locked="0"/>
    </xf>
    <xf numFmtId="3" fontId="2" fillId="0" borderId="8" xfId="0" applyNumberFormat="1" applyFont="1" applyBorder="1" applyAlignment="1" applyProtection="1">
      <alignment horizontal="center" vertical="center"/>
      <protection locked="0"/>
    </xf>
    <xf numFmtId="0" fontId="11" fillId="0" borderId="27" xfId="0" applyFont="1" applyBorder="1" applyAlignment="1">
      <alignment horizontal="center" vertical="center" wrapText="1"/>
    </xf>
    <xf numFmtId="0" fontId="12" fillId="0" borderId="8" xfId="0" applyFont="1" applyBorder="1" applyAlignment="1">
      <alignment horizontal="justify" vertical="center" wrapText="1"/>
    </xf>
    <xf numFmtId="0" fontId="11" fillId="0" borderId="8" xfId="0" applyFont="1" applyBorder="1" applyAlignment="1">
      <alignment horizontal="center" vertical="center" wrapText="1"/>
    </xf>
    <xf numFmtId="0" fontId="0" fillId="0" borderId="0" xfId="0" applyAlignment="1">
      <alignment horizontal="center" vertical="center"/>
    </xf>
    <xf numFmtId="3" fontId="0" fillId="0" borderId="28" xfId="0" applyNumberFormat="1" applyBorder="1" applyAlignment="1">
      <alignment horizontal="right" vertical="center"/>
    </xf>
    <xf numFmtId="0" fontId="11" fillId="0" borderId="29" xfId="0" applyFont="1" applyBorder="1" applyAlignment="1">
      <alignment horizontal="center" vertical="center" wrapText="1"/>
    </xf>
    <xf numFmtId="0" fontId="12" fillId="0" borderId="5" xfId="0" applyFont="1" applyBorder="1" applyAlignment="1">
      <alignment horizontal="justify" vertical="center" wrapText="1"/>
    </xf>
    <xf numFmtId="0" fontId="11" fillId="0" borderId="5" xfId="0" applyFont="1" applyBorder="1" applyAlignment="1">
      <alignment horizontal="center" vertical="center" wrapText="1"/>
    </xf>
    <xf numFmtId="0" fontId="0" fillId="0" borderId="5" xfId="0" applyBorder="1" applyAlignment="1">
      <alignment horizontal="center" vertical="center"/>
    </xf>
    <xf numFmtId="3" fontId="0" fillId="0" borderId="22" xfId="0" applyNumberFormat="1" applyBorder="1" applyAlignment="1">
      <alignment horizontal="right" vertical="center"/>
    </xf>
    <xf numFmtId="0" fontId="11" fillId="0" borderId="33" xfId="0" applyFont="1" applyBorder="1" applyAlignment="1">
      <alignment horizontal="center" vertical="center" wrapText="1"/>
    </xf>
    <xf numFmtId="0" fontId="12" fillId="0" borderId="34" xfId="0" applyFont="1" applyBorder="1" applyAlignment="1">
      <alignment horizontal="justify" vertical="center" wrapText="1"/>
    </xf>
    <xf numFmtId="0" fontId="11" fillId="0" borderId="34" xfId="0" applyFont="1" applyBorder="1" applyAlignment="1">
      <alignment horizontal="center" vertical="center" wrapText="1"/>
    </xf>
    <xf numFmtId="0" fontId="0" fillId="0" borderId="34" xfId="0" applyBorder="1" applyAlignment="1">
      <alignment horizontal="center" vertical="center"/>
    </xf>
    <xf numFmtId="3" fontId="0" fillId="0" borderId="26" xfId="0" applyNumberFormat="1" applyBorder="1" applyAlignment="1">
      <alignment horizontal="right" vertical="center"/>
    </xf>
    <xf numFmtId="0" fontId="14" fillId="0" borderId="0" xfId="0" applyFont="1"/>
    <xf numFmtId="3" fontId="0" fillId="0" borderId="34" xfId="0" applyNumberFormat="1" applyBorder="1" applyAlignment="1" applyProtection="1">
      <alignment horizontal="center" vertical="center"/>
      <protection locked="0"/>
    </xf>
    <xf numFmtId="3" fontId="0" fillId="0" borderId="8" xfId="0" applyNumberFormat="1" applyBorder="1" applyAlignment="1" applyProtection="1">
      <alignment horizontal="center" vertical="center"/>
      <protection locked="0"/>
    </xf>
    <xf numFmtId="3" fontId="0" fillId="0" borderId="5" xfId="0" applyNumberFormat="1" applyBorder="1" applyAlignment="1" applyProtection="1">
      <alignment horizontal="center" vertical="center"/>
      <protection locked="0"/>
    </xf>
    <xf numFmtId="0" fontId="12" fillId="0" borderId="5" xfId="0" applyFont="1" applyFill="1" applyBorder="1" applyAlignment="1">
      <alignment horizontal="justify" vertical="center" wrapText="1"/>
    </xf>
    <xf numFmtId="3" fontId="5" fillId="0" borderId="22" xfId="0" applyNumberFormat="1" applyFont="1" applyBorder="1" applyAlignment="1">
      <alignment horizontal="center" vertical="center" wrapText="1"/>
    </xf>
    <xf numFmtId="3" fontId="3" fillId="0" borderId="10" xfId="0" applyNumberFormat="1" applyFont="1" applyFill="1" applyBorder="1" applyAlignment="1">
      <alignment horizontal="right" vertical="center" wrapText="1"/>
    </xf>
    <xf numFmtId="3" fontId="2" fillId="0" borderId="22" xfId="0" applyNumberFormat="1" applyFont="1" applyBorder="1" applyAlignment="1">
      <alignment horizontal="right" vertical="center"/>
    </xf>
    <xf numFmtId="0" fontId="2" fillId="0" borderId="5" xfId="0" applyFont="1" applyBorder="1" applyAlignment="1">
      <alignment horizontal="left" vertical="center" wrapText="1"/>
    </xf>
    <xf numFmtId="3" fontId="5" fillId="2" borderId="20" xfId="0" applyNumberFormat="1" applyFont="1" applyFill="1" applyBorder="1" applyAlignment="1">
      <alignment horizontal="right" vertical="center"/>
    </xf>
    <xf numFmtId="3" fontId="5" fillId="2" borderId="22" xfId="0" applyNumberFormat="1" applyFont="1" applyFill="1" applyBorder="1" applyAlignment="1">
      <alignment horizontal="right" vertical="center"/>
    </xf>
    <xf numFmtId="3" fontId="5" fillId="2" borderId="26" xfId="0" applyNumberFormat="1" applyFont="1" applyFill="1" applyBorder="1" applyAlignment="1">
      <alignment horizontal="right" vertical="center"/>
    </xf>
    <xf numFmtId="3" fontId="2" fillId="0" borderId="0" xfId="0" applyNumberFormat="1" applyFont="1" applyAlignment="1">
      <alignment horizontal="right" vertical="center"/>
    </xf>
    <xf numFmtId="3" fontId="2" fillId="0" borderId="5" xfId="0" applyNumberFormat="1" applyFont="1" applyBorder="1" applyAlignment="1" applyProtection="1">
      <alignment horizontal="right" vertical="center"/>
      <protection locked="0"/>
    </xf>
    <xf numFmtId="0" fontId="5" fillId="0" borderId="23" xfId="0" applyFont="1" applyBorder="1" applyAlignment="1">
      <alignment horizontal="left"/>
    </xf>
    <xf numFmtId="0" fontId="5" fillId="0" borderId="24" xfId="0" applyFont="1" applyBorder="1" applyAlignment="1">
      <alignment horizontal="left"/>
    </xf>
    <xf numFmtId="0" fontId="5" fillId="0" borderId="25" xfId="0" applyFont="1" applyBorder="1" applyAlignment="1">
      <alignment horizontal="left"/>
    </xf>
    <xf numFmtId="3" fontId="5" fillId="2" borderId="31" xfId="0" applyNumberFormat="1" applyFont="1" applyFill="1" applyBorder="1" applyAlignment="1">
      <alignment horizontal="right" vertical="center" wrapText="1"/>
    </xf>
    <xf numFmtId="3" fontId="5" fillId="2" borderId="32" xfId="0" applyNumberFormat="1" applyFont="1" applyFill="1" applyBorder="1" applyAlignment="1">
      <alignment horizontal="righ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3" fontId="4" fillId="2" borderId="3" xfId="0" applyNumberFormat="1" applyFont="1" applyFill="1" applyBorder="1" applyAlignment="1">
      <alignment horizontal="right" vertical="center" wrapText="1"/>
    </xf>
    <xf numFmtId="3" fontId="4" fillId="2" borderId="14" xfId="0" applyNumberFormat="1" applyFont="1" applyFill="1" applyBorder="1" applyAlignment="1">
      <alignment horizontal="right" vertical="center" wrapText="1"/>
    </xf>
    <xf numFmtId="0" fontId="5" fillId="0" borderId="21" xfId="0" applyFont="1" applyBorder="1" applyAlignment="1">
      <alignment horizontal="left"/>
    </xf>
    <xf numFmtId="0" fontId="5" fillId="0" borderId="17" xfId="0" applyFont="1" applyBorder="1" applyAlignment="1">
      <alignment horizontal="left"/>
    </xf>
    <xf numFmtId="0" fontId="5" fillId="0" borderId="18" xfId="0" applyFont="1" applyBorder="1" applyAlignment="1">
      <alignment horizontal="left"/>
    </xf>
    <xf numFmtId="0" fontId="5" fillId="0" borderId="19" xfId="0" applyFont="1" applyBorder="1" applyAlignment="1">
      <alignment horizontal="left"/>
    </xf>
    <xf numFmtId="0" fontId="5" fillId="0" borderId="16" xfId="0" applyFont="1" applyBorder="1" applyAlignment="1">
      <alignment horizontal="left"/>
    </xf>
    <xf numFmtId="0" fontId="5" fillId="0" borderId="15" xfId="0" applyFont="1" applyBorder="1" applyAlignment="1">
      <alignment horizontal="left"/>
    </xf>
    <xf numFmtId="0" fontId="1" fillId="0" borderId="7" xfId="0" applyFont="1" applyBorder="1" applyAlignment="1">
      <alignment horizontal="center" vertical="center" wrapText="1"/>
    </xf>
    <xf numFmtId="0" fontId="1" fillId="0" borderId="30" xfId="0" applyFont="1" applyBorder="1" applyAlignment="1">
      <alignment horizontal="center" vertical="center" wrapText="1"/>
    </xf>
    <xf numFmtId="3" fontId="4" fillId="2" borderId="9" xfId="0" applyNumberFormat="1" applyFont="1" applyFill="1" applyBorder="1" applyAlignment="1">
      <alignment horizontal="right" vertical="center" wrapText="1"/>
    </xf>
    <xf numFmtId="3" fontId="4" fillId="2" borderId="10" xfId="0" applyNumberFormat="1" applyFont="1" applyFill="1" applyBorder="1" applyAlignment="1">
      <alignment horizontal="right" vertical="center" wrapText="1"/>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1" xfId="0" applyFont="1" applyFill="1" applyBorder="1" applyAlignment="1">
      <alignment horizontal="center"/>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1" xfId="0" applyFont="1" applyFill="1" applyBorder="1" applyAlignment="1">
      <alignment horizontal="left" vertical="center"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xf>
    <xf numFmtId="0" fontId="2" fillId="0" borderId="0" xfId="0" applyFont="1" applyBorder="1" applyAlignment="1">
      <alignment horizontal="center"/>
    </xf>
    <xf numFmtId="3" fontId="5" fillId="2" borderId="35" xfId="0" applyNumberFormat="1" applyFont="1" applyFill="1" applyBorder="1" applyAlignment="1">
      <alignment horizontal="right" vertical="center"/>
    </xf>
    <xf numFmtId="3" fontId="5" fillId="2" borderId="38" xfId="0" applyNumberFormat="1" applyFont="1" applyFill="1" applyBorder="1" applyAlignment="1">
      <alignment horizontal="right" vertical="center"/>
    </xf>
    <xf numFmtId="3" fontId="5" fillId="2" borderId="33" xfId="0" applyNumberFormat="1" applyFont="1" applyFill="1" applyBorder="1" applyAlignment="1">
      <alignment horizontal="right" vertical="center"/>
    </xf>
    <xf numFmtId="3" fontId="5" fillId="2" borderId="34" xfId="0" applyNumberFormat="1" applyFont="1" applyFill="1" applyBorder="1" applyAlignment="1">
      <alignment horizontal="right" vertical="center"/>
    </xf>
    <xf numFmtId="0" fontId="1" fillId="0" borderId="43"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4" xfId="0" applyFont="1" applyBorder="1" applyAlignment="1">
      <alignment horizontal="center" vertical="center" wrapText="1"/>
    </xf>
    <xf numFmtId="3" fontId="5" fillId="2" borderId="43" xfId="0" applyNumberFormat="1" applyFont="1" applyFill="1" applyBorder="1" applyAlignment="1">
      <alignment horizontal="right" vertical="center"/>
    </xf>
    <xf numFmtId="3" fontId="5" fillId="2" borderId="48" xfId="0" applyNumberFormat="1" applyFont="1" applyFill="1" applyBorder="1" applyAlignment="1">
      <alignment horizontal="right" vertical="center"/>
    </xf>
    <xf numFmtId="0" fontId="4" fillId="2" borderId="46"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1" fillId="0" borderId="45" xfId="0" applyFont="1" applyBorder="1" applyAlignment="1">
      <alignment horizontal="center" vertical="center" wrapText="1"/>
    </xf>
    <xf numFmtId="0" fontId="9" fillId="0" borderId="23" xfId="0" applyFont="1" applyBorder="1" applyAlignment="1">
      <alignment horizontal="right" vertical="center"/>
    </xf>
    <xf numFmtId="0" fontId="9" fillId="0" borderId="25" xfId="0" applyFont="1" applyBorder="1" applyAlignment="1">
      <alignment horizontal="right" vertical="center"/>
    </xf>
    <xf numFmtId="3" fontId="9" fillId="0" borderId="53" xfId="0" applyNumberFormat="1" applyFont="1" applyBorder="1" applyAlignment="1">
      <alignment horizontal="right" vertical="center"/>
    </xf>
    <xf numFmtId="0" fontId="9" fillId="0" borderId="54" xfId="0" applyFont="1" applyBorder="1" applyAlignment="1">
      <alignment horizontal="right" vertical="center"/>
    </xf>
    <xf numFmtId="0" fontId="10" fillId="3" borderId="3"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1" fillId="0" borderId="43"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4" xfId="0" applyFont="1" applyBorder="1" applyAlignment="1">
      <alignment horizontal="center" vertical="center" wrapText="1"/>
    </xf>
    <xf numFmtId="0" fontId="9" fillId="0" borderId="19" xfId="0" applyFont="1" applyBorder="1" applyAlignment="1">
      <alignment horizontal="right" vertical="center"/>
    </xf>
    <xf numFmtId="0" fontId="9" fillId="0" borderId="15" xfId="0" applyFont="1" applyBorder="1" applyAlignment="1">
      <alignment horizontal="right" vertical="center"/>
    </xf>
    <xf numFmtId="3" fontId="9" fillId="0" borderId="51" xfId="0" applyNumberFormat="1" applyFont="1" applyBorder="1" applyAlignment="1">
      <alignment horizontal="right" vertical="center"/>
    </xf>
    <xf numFmtId="0" fontId="9" fillId="0" borderId="52" xfId="0" applyFont="1" applyBorder="1" applyAlignment="1">
      <alignment horizontal="right" vertical="center"/>
    </xf>
    <xf numFmtId="0" fontId="9" fillId="0" borderId="21" xfId="0" applyFont="1" applyBorder="1" applyAlignment="1">
      <alignment horizontal="right" vertical="center" wrapText="1"/>
    </xf>
    <xf numFmtId="0" fontId="9" fillId="0" borderId="18" xfId="0" applyFont="1" applyBorder="1" applyAlignment="1">
      <alignment horizontal="right" vertical="center" wrapText="1"/>
    </xf>
    <xf numFmtId="3" fontId="9" fillId="0" borderId="49" xfId="0" applyNumberFormat="1" applyFont="1" applyBorder="1" applyAlignment="1">
      <alignment horizontal="right" vertical="center"/>
    </xf>
    <xf numFmtId="3" fontId="9" fillId="0" borderId="50" xfId="0" applyNumberFormat="1" applyFont="1" applyBorder="1" applyAlignment="1">
      <alignment horizontal="right" vertical="center"/>
    </xf>
    <xf numFmtId="3" fontId="5" fillId="2" borderId="29" xfId="0" applyNumberFormat="1" applyFont="1" applyFill="1" applyBorder="1" applyAlignment="1">
      <alignment horizontal="right" vertical="center" wrapText="1"/>
    </xf>
    <xf numFmtId="3" fontId="5" fillId="2" borderId="5" xfId="0" applyNumberFormat="1" applyFont="1" applyFill="1" applyBorder="1" applyAlignment="1">
      <alignment horizontal="right" vertical="center" wrapText="1"/>
    </xf>
    <xf numFmtId="0" fontId="5" fillId="0" borderId="21" xfId="0" applyFont="1" applyBorder="1" applyAlignment="1">
      <alignment horizontal="left" wrapText="1"/>
    </xf>
    <xf numFmtId="0" fontId="5" fillId="0" borderId="17" xfId="0" applyFont="1" applyBorder="1" applyAlignment="1">
      <alignment horizontal="left" wrapText="1"/>
    </xf>
    <xf numFmtId="0" fontId="5" fillId="0" borderId="18" xfId="0" applyFont="1" applyBorder="1" applyAlignment="1">
      <alignment horizontal="left" wrapText="1"/>
    </xf>
    <xf numFmtId="0" fontId="5" fillId="0" borderId="23" xfId="0" applyFont="1" applyBorder="1" applyAlignment="1">
      <alignment horizontal="left" wrapText="1"/>
    </xf>
    <xf numFmtId="0" fontId="5" fillId="0" borderId="24" xfId="0" applyFont="1" applyBorder="1" applyAlignment="1">
      <alignment horizontal="left" wrapText="1"/>
    </xf>
    <xf numFmtId="0" fontId="5" fillId="0" borderId="25"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4"/>
  <sheetViews>
    <sheetView view="pageLayout" topLeftCell="A4" zoomScale="70" zoomScaleNormal="70" zoomScalePageLayoutView="70" workbookViewId="0">
      <selection activeCell="E6" sqref="E6"/>
    </sheetView>
  </sheetViews>
  <sheetFormatPr defaultRowHeight="15" x14ac:dyDescent="0.25"/>
  <cols>
    <col min="1" max="1" width="3.7109375" style="18" customWidth="1"/>
    <col min="2" max="2" width="44" style="2" customWidth="1"/>
    <col min="3" max="3" width="5.7109375" style="3" customWidth="1"/>
    <col min="4" max="4" width="9.140625" style="10" customWidth="1"/>
    <col min="5" max="5" width="8.5703125" style="10" customWidth="1"/>
    <col min="6" max="6" width="11.28515625" style="10" customWidth="1"/>
  </cols>
  <sheetData>
    <row r="1" spans="1:6" ht="51.75" customHeight="1" thickBot="1" x14ac:dyDescent="0.3">
      <c r="B1" s="43" t="s">
        <v>24</v>
      </c>
      <c r="C1" s="43"/>
      <c r="D1" s="43"/>
      <c r="E1" s="43"/>
      <c r="F1" s="43"/>
    </row>
    <row r="2" spans="1:6" ht="39" thickBot="1" x14ac:dyDescent="0.3">
      <c r="A2" s="15" t="s">
        <v>28</v>
      </c>
      <c r="B2" s="11" t="s">
        <v>27</v>
      </c>
      <c r="C2" s="11" t="s">
        <v>32</v>
      </c>
      <c r="D2" s="12" t="s">
        <v>0</v>
      </c>
      <c r="E2" s="13" t="s">
        <v>30</v>
      </c>
      <c r="F2" s="14" t="s">
        <v>29</v>
      </c>
    </row>
    <row r="3" spans="1:6" ht="15.75" customHeight="1" thickBot="1" x14ac:dyDescent="0.3">
      <c r="A3" s="90" t="s">
        <v>3</v>
      </c>
      <c r="B3" s="91"/>
      <c r="C3" s="91"/>
      <c r="D3" s="91"/>
      <c r="E3" s="91"/>
      <c r="F3" s="92"/>
    </row>
    <row r="4" spans="1:6" ht="66" customHeight="1" x14ac:dyDescent="0.25">
      <c r="A4" s="24">
        <v>1</v>
      </c>
      <c r="B4" s="25" t="s">
        <v>13</v>
      </c>
      <c r="C4" s="19" t="s">
        <v>1</v>
      </c>
      <c r="D4" s="26">
        <f>7*30</f>
        <v>210</v>
      </c>
      <c r="E4" s="46"/>
      <c r="F4" s="28">
        <f>E4*D4</f>
        <v>0</v>
      </c>
    </row>
    <row r="5" spans="1:6" ht="69.75" customHeight="1" x14ac:dyDescent="0.25">
      <c r="A5" s="17">
        <f>2</f>
        <v>2</v>
      </c>
      <c r="B5" s="5" t="s">
        <v>14</v>
      </c>
      <c r="C5" s="4" t="s">
        <v>1</v>
      </c>
      <c r="D5" s="9">
        <f>7*50</f>
        <v>350</v>
      </c>
      <c r="E5" s="47"/>
      <c r="F5" s="30">
        <f t="shared" ref="F5:F9" si="0">E5*D5</f>
        <v>0</v>
      </c>
    </row>
    <row r="6" spans="1:6" ht="140.25" x14ac:dyDescent="0.25">
      <c r="A6" s="17">
        <v>3</v>
      </c>
      <c r="B6" s="5" t="s">
        <v>15</v>
      </c>
      <c r="C6" s="4" t="s">
        <v>4</v>
      </c>
      <c r="D6" s="9">
        <f>7*1</f>
        <v>7</v>
      </c>
      <c r="E6" s="47"/>
      <c r="F6" s="30">
        <f t="shared" si="0"/>
        <v>0</v>
      </c>
    </row>
    <row r="7" spans="1:6" ht="76.5" x14ac:dyDescent="0.25">
      <c r="A7" s="17">
        <v>4</v>
      </c>
      <c r="B7" s="42" t="s">
        <v>16</v>
      </c>
      <c r="C7" s="4" t="s">
        <v>4</v>
      </c>
      <c r="D7" s="9">
        <f>7*1</f>
        <v>7</v>
      </c>
      <c r="E7" s="47"/>
      <c r="F7" s="30">
        <f t="shared" si="0"/>
        <v>0</v>
      </c>
    </row>
    <row r="8" spans="1:6" ht="72" customHeight="1" x14ac:dyDescent="0.25">
      <c r="A8" s="17">
        <v>5</v>
      </c>
      <c r="B8" s="5" t="s">
        <v>17</v>
      </c>
      <c r="C8" s="4" t="s">
        <v>4</v>
      </c>
      <c r="D8" s="9">
        <f>7*9</f>
        <v>63</v>
      </c>
      <c r="E8" s="47"/>
      <c r="F8" s="30">
        <f t="shared" si="0"/>
        <v>0</v>
      </c>
    </row>
    <row r="9" spans="1:6" ht="15.75" thickBot="1" x14ac:dyDescent="0.3">
      <c r="A9" s="21">
        <v>6</v>
      </c>
      <c r="B9" s="20" t="s">
        <v>6</v>
      </c>
      <c r="C9" s="22">
        <v>0.03</v>
      </c>
      <c r="D9" s="23">
        <v>1</v>
      </c>
      <c r="E9" s="48"/>
      <c r="F9" s="31">
        <f t="shared" si="0"/>
        <v>0</v>
      </c>
    </row>
    <row r="10" spans="1:6" ht="15.75" thickBot="1" x14ac:dyDescent="0.3">
      <c r="A10" s="93" t="s">
        <v>11</v>
      </c>
      <c r="B10" s="94"/>
      <c r="C10" s="94"/>
      <c r="D10" s="94"/>
      <c r="E10" s="94"/>
      <c r="F10" s="95"/>
    </row>
    <row r="11" spans="1:6" ht="15" customHeight="1" thickBot="1" x14ac:dyDescent="0.3">
      <c r="A11" s="96"/>
      <c r="B11" s="97"/>
      <c r="C11" s="98"/>
      <c r="D11" s="99" t="s">
        <v>7</v>
      </c>
      <c r="E11" s="100"/>
      <c r="F11" s="32">
        <f>SUM(F4:F9)</f>
        <v>0</v>
      </c>
    </row>
    <row r="12" spans="1:6" ht="15.75" thickBot="1" x14ac:dyDescent="0.3">
      <c r="A12" s="87"/>
      <c r="B12" s="88"/>
      <c r="C12" s="88"/>
      <c r="D12" s="88"/>
      <c r="E12" s="88"/>
      <c r="F12" s="89"/>
    </row>
    <row r="13" spans="1:6" ht="15.75" thickBot="1" x14ac:dyDescent="0.3">
      <c r="A13" s="90" t="s">
        <v>5</v>
      </c>
      <c r="B13" s="91"/>
      <c r="C13" s="91"/>
      <c r="D13" s="91"/>
      <c r="E13" s="91"/>
      <c r="F13" s="92"/>
    </row>
    <row r="14" spans="1:6" ht="63.75" x14ac:dyDescent="0.25">
      <c r="A14" s="24">
        <v>1</v>
      </c>
      <c r="B14" s="25" t="s">
        <v>19</v>
      </c>
      <c r="C14" s="19" t="s">
        <v>1</v>
      </c>
      <c r="D14" s="26">
        <f>7*30</f>
        <v>210</v>
      </c>
      <c r="E14" s="49"/>
      <c r="F14" s="33">
        <f>E14*D14</f>
        <v>0</v>
      </c>
    </row>
    <row r="15" spans="1:6" ht="63.75" x14ac:dyDescent="0.25">
      <c r="A15" s="17">
        <f>A14+1</f>
        <v>2</v>
      </c>
      <c r="B15" s="6" t="s">
        <v>18</v>
      </c>
      <c r="C15" s="4" t="s">
        <v>4</v>
      </c>
      <c r="D15" s="9">
        <f>7*6</f>
        <v>42</v>
      </c>
      <c r="E15" s="50"/>
      <c r="F15" s="34">
        <f t="shared" ref="F15:F19" si="1">E15*D15</f>
        <v>0</v>
      </c>
    </row>
    <row r="16" spans="1:6" ht="33" customHeight="1" x14ac:dyDescent="0.25">
      <c r="A16" s="17">
        <v>3</v>
      </c>
      <c r="B16" s="27" t="s">
        <v>20</v>
      </c>
      <c r="C16" s="4" t="s">
        <v>4</v>
      </c>
      <c r="D16" s="9">
        <f>7*2</f>
        <v>14</v>
      </c>
      <c r="E16" s="50"/>
      <c r="F16" s="34">
        <f t="shared" si="1"/>
        <v>0</v>
      </c>
    </row>
    <row r="17" spans="1:6" ht="33" customHeight="1" x14ac:dyDescent="0.25">
      <c r="A17" s="17">
        <v>5</v>
      </c>
      <c r="B17" s="27" t="s">
        <v>21</v>
      </c>
      <c r="C17" s="4" t="s">
        <v>4</v>
      </c>
      <c r="D17" s="9">
        <f>7*2</f>
        <v>14</v>
      </c>
      <c r="E17" s="50"/>
      <c r="F17" s="34">
        <f>E17*D17</f>
        <v>0</v>
      </c>
    </row>
    <row r="18" spans="1:6" ht="33" customHeight="1" x14ac:dyDescent="0.25">
      <c r="A18" s="17">
        <v>6</v>
      </c>
      <c r="B18" s="27" t="s">
        <v>22</v>
      </c>
      <c r="C18" s="4" t="s">
        <v>4</v>
      </c>
      <c r="D18" s="9">
        <f>7*4</f>
        <v>28</v>
      </c>
      <c r="E18" s="50"/>
      <c r="F18" s="34">
        <f t="shared" si="1"/>
        <v>0</v>
      </c>
    </row>
    <row r="19" spans="1:6" ht="15.75" thickBot="1" x14ac:dyDescent="0.3">
      <c r="A19" s="21">
        <v>7</v>
      </c>
      <c r="B19" s="20" t="s">
        <v>6</v>
      </c>
      <c r="C19" s="22">
        <v>0.03</v>
      </c>
      <c r="D19" s="23">
        <v>1</v>
      </c>
      <c r="E19" s="51"/>
      <c r="F19" s="35">
        <f t="shared" si="1"/>
        <v>0</v>
      </c>
    </row>
    <row r="20" spans="1:6" ht="15.75" thickBot="1" x14ac:dyDescent="0.3">
      <c r="A20" s="93"/>
      <c r="B20" s="94"/>
      <c r="C20" s="94"/>
      <c r="D20" s="107"/>
      <c r="E20" s="107"/>
      <c r="F20" s="108"/>
    </row>
    <row r="21" spans="1:6" ht="15.75" thickBot="1" x14ac:dyDescent="0.3">
      <c r="A21" s="96"/>
      <c r="B21" s="97"/>
      <c r="C21" s="98"/>
      <c r="D21" s="109" t="s">
        <v>8</v>
      </c>
      <c r="E21" s="110"/>
      <c r="F21" s="36">
        <f>SUM(F14:F19)</f>
        <v>0</v>
      </c>
    </row>
    <row r="22" spans="1:6" ht="15.75" thickBot="1" x14ac:dyDescent="0.3">
      <c r="A22" s="111"/>
      <c r="B22" s="112"/>
      <c r="C22" s="112"/>
      <c r="D22" s="112"/>
      <c r="E22" s="112"/>
      <c r="F22" s="113"/>
    </row>
    <row r="23" spans="1:6" ht="15.75" thickBot="1" x14ac:dyDescent="0.3">
      <c r="A23" s="117" t="s">
        <v>12</v>
      </c>
      <c r="B23" s="118"/>
      <c r="C23" s="118"/>
      <c r="D23" s="118"/>
      <c r="E23" s="118"/>
      <c r="F23" s="119"/>
    </row>
    <row r="24" spans="1:6" ht="51.75" thickBot="1" x14ac:dyDescent="0.3">
      <c r="A24" s="16">
        <v>1</v>
      </c>
      <c r="B24" s="1" t="s">
        <v>23</v>
      </c>
      <c r="C24" s="7" t="s">
        <v>2</v>
      </c>
      <c r="D24" s="8">
        <f>7*1</f>
        <v>7</v>
      </c>
      <c r="E24" s="52"/>
      <c r="F24" s="29">
        <f>E24*D24</f>
        <v>0</v>
      </c>
    </row>
    <row r="25" spans="1:6" ht="15.75" thickBot="1" x14ac:dyDescent="0.3">
      <c r="A25" s="120"/>
      <c r="B25" s="121"/>
      <c r="C25" s="121"/>
      <c r="D25" s="121"/>
      <c r="E25" s="121"/>
      <c r="F25" s="122"/>
    </row>
    <row r="26" spans="1:6" ht="15.75" thickBot="1" x14ac:dyDescent="0.3">
      <c r="A26" s="123"/>
      <c r="B26" s="124"/>
      <c r="C26" s="124"/>
      <c r="D26" s="125" t="s">
        <v>9</v>
      </c>
      <c r="E26" s="126"/>
      <c r="F26" s="37">
        <f>F24</f>
        <v>0</v>
      </c>
    </row>
    <row r="27" spans="1:6" ht="15.75" thickBot="1" x14ac:dyDescent="0.3">
      <c r="A27" s="120"/>
      <c r="B27" s="121"/>
      <c r="C27" s="121"/>
      <c r="D27" s="121"/>
      <c r="E27" s="121"/>
      <c r="F27" s="122"/>
    </row>
    <row r="28" spans="1:6" ht="15.75" thickBot="1" x14ac:dyDescent="0.3">
      <c r="A28" s="114" t="s">
        <v>31</v>
      </c>
      <c r="B28" s="115"/>
      <c r="C28" s="115"/>
      <c r="D28" s="115"/>
      <c r="E28" s="115"/>
      <c r="F28" s="116"/>
    </row>
    <row r="29" spans="1:6" x14ac:dyDescent="0.25">
      <c r="A29" s="104" t="str">
        <f>A3</f>
        <v>1. ЕНЕРГЕТСКИ РАЗВОД</v>
      </c>
      <c r="B29" s="105"/>
      <c r="C29" s="105"/>
      <c r="D29" s="105"/>
      <c r="E29" s="106"/>
      <c r="F29" s="38">
        <f>F11</f>
        <v>0</v>
      </c>
    </row>
    <row r="30" spans="1:6" x14ac:dyDescent="0.25">
      <c r="A30" s="101" t="str">
        <f>A13</f>
        <v>2. ОСВЕТЛУВАЊЕ</v>
      </c>
      <c r="B30" s="102"/>
      <c r="C30" s="102"/>
      <c r="D30" s="102"/>
      <c r="E30" s="103"/>
      <c r="F30" s="39">
        <f>F21</f>
        <v>0</v>
      </c>
    </row>
    <row r="31" spans="1:6" ht="15.75" thickBot="1" x14ac:dyDescent="0.3">
      <c r="A31" s="82" t="str">
        <f>A23</f>
        <v>3. ОПШТИ РАБОТИ</v>
      </c>
      <c r="B31" s="83"/>
      <c r="C31" s="83"/>
      <c r="D31" s="83"/>
      <c r="E31" s="84"/>
      <c r="F31" s="40">
        <f>F26</f>
        <v>0</v>
      </c>
    </row>
    <row r="32" spans="1:6" ht="15.75" thickBot="1" x14ac:dyDescent="0.3">
      <c r="D32" s="85" t="s">
        <v>10</v>
      </c>
      <c r="E32" s="86"/>
      <c r="F32" s="41">
        <f>F31+F30+F29</f>
        <v>0</v>
      </c>
    </row>
    <row r="33" spans="1:6" ht="15.75" thickBot="1" x14ac:dyDescent="0.3">
      <c r="A33" s="82" t="s">
        <v>25</v>
      </c>
      <c r="B33" s="83"/>
      <c r="C33" s="83"/>
      <c r="D33" s="83"/>
      <c r="E33" s="84"/>
      <c r="F33" s="38">
        <f>SUM(F32)*0.1</f>
        <v>0</v>
      </c>
    </row>
    <row r="34" spans="1:6" ht="15.75" thickBot="1" x14ac:dyDescent="0.3">
      <c r="D34" s="85" t="s">
        <v>26</v>
      </c>
      <c r="E34" s="86"/>
      <c r="F34" s="36">
        <f>SUM(F32:F33)</f>
        <v>0</v>
      </c>
    </row>
  </sheetData>
  <sheetProtection password="C466" sheet="1" objects="1" scenarios="1"/>
  <mergeCells count="22">
    <mergeCell ref="A28:F28"/>
    <mergeCell ref="A23:F23"/>
    <mergeCell ref="A25:F25"/>
    <mergeCell ref="A26:C26"/>
    <mergeCell ref="D26:E26"/>
    <mergeCell ref="A27:F27"/>
    <mergeCell ref="A33:E33"/>
    <mergeCell ref="D34:E34"/>
    <mergeCell ref="A12:F12"/>
    <mergeCell ref="A3:F3"/>
    <mergeCell ref="A10:F10"/>
    <mergeCell ref="A11:C11"/>
    <mergeCell ref="D11:E11"/>
    <mergeCell ref="A30:E30"/>
    <mergeCell ref="A31:E31"/>
    <mergeCell ref="D32:E32"/>
    <mergeCell ref="A29:E29"/>
    <mergeCell ref="A13:F13"/>
    <mergeCell ref="A20:F20"/>
    <mergeCell ref="A21:C21"/>
    <mergeCell ref="D21:E21"/>
    <mergeCell ref="A22:F22"/>
  </mergeCells>
  <pageMargins left="0.7" right="0.71875"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Layout" topLeftCell="A34" zoomScale="85" zoomScaleNormal="100" zoomScalePageLayoutView="85" workbookViewId="0">
      <selection activeCell="E41" sqref="E41"/>
    </sheetView>
  </sheetViews>
  <sheetFormatPr defaultRowHeight="15" x14ac:dyDescent="0.25"/>
  <cols>
    <col min="1" max="1" width="3.7109375" customWidth="1"/>
    <col min="2" max="2" width="44" customWidth="1"/>
    <col min="3" max="3" width="5.7109375" customWidth="1"/>
    <col min="4" max="4" width="9.140625" customWidth="1"/>
    <col min="5" max="5" width="8.5703125" customWidth="1"/>
    <col min="6" max="6" width="11.28515625" customWidth="1"/>
  </cols>
  <sheetData>
    <row r="1" spans="1:6" ht="64.5" thickBot="1" x14ac:dyDescent="0.3">
      <c r="A1" s="18"/>
      <c r="B1" s="43" t="s">
        <v>33</v>
      </c>
      <c r="C1" s="43"/>
      <c r="D1" s="43"/>
      <c r="E1" s="43"/>
      <c r="F1" s="43"/>
    </row>
    <row r="2" spans="1:6" ht="39" thickBot="1" x14ac:dyDescent="0.3">
      <c r="A2" s="15" t="s">
        <v>28</v>
      </c>
      <c r="B2" s="11" t="s">
        <v>27</v>
      </c>
      <c r="C2" s="11" t="s">
        <v>32</v>
      </c>
      <c r="D2" s="12" t="s">
        <v>0</v>
      </c>
      <c r="E2" s="13" t="s">
        <v>30</v>
      </c>
      <c r="F2" s="14" t="s">
        <v>29</v>
      </c>
    </row>
    <row r="3" spans="1:6" ht="15.75" thickBot="1" x14ac:dyDescent="0.3">
      <c r="A3" s="129"/>
      <c r="B3" s="130"/>
      <c r="C3" s="130"/>
      <c r="D3" s="130"/>
      <c r="E3" s="130"/>
      <c r="F3" s="131"/>
    </row>
    <row r="4" spans="1:6" ht="15.75" thickBot="1" x14ac:dyDescent="0.3">
      <c r="A4" s="90" t="s">
        <v>3</v>
      </c>
      <c r="B4" s="91"/>
      <c r="C4" s="91"/>
      <c r="D4" s="91"/>
      <c r="E4" s="91"/>
      <c r="F4" s="92"/>
    </row>
    <row r="5" spans="1:6" ht="63.75" x14ac:dyDescent="0.25">
      <c r="A5" s="24">
        <v>1</v>
      </c>
      <c r="B5" s="25" t="s">
        <v>34</v>
      </c>
      <c r="C5" s="19" t="s">
        <v>1</v>
      </c>
      <c r="D5" s="26">
        <v>200</v>
      </c>
      <c r="E5" s="46"/>
      <c r="F5" s="28">
        <f>E5*D5</f>
        <v>0</v>
      </c>
    </row>
    <row r="6" spans="1:6" ht="63.75" x14ac:dyDescent="0.25">
      <c r="A6" s="17"/>
      <c r="B6" s="5" t="s">
        <v>35</v>
      </c>
      <c r="C6" s="4" t="s">
        <v>1</v>
      </c>
      <c r="D6" s="9">
        <v>30</v>
      </c>
      <c r="E6" s="47"/>
      <c r="F6" s="30">
        <f>E6*D6</f>
        <v>0</v>
      </c>
    </row>
    <row r="7" spans="1:6" ht="63.75" x14ac:dyDescent="0.25">
      <c r="A7" s="17">
        <f>2</f>
        <v>2</v>
      </c>
      <c r="B7" s="5" t="s">
        <v>36</v>
      </c>
      <c r="C7" s="4" t="s">
        <v>1</v>
      </c>
      <c r="D7" s="9">
        <v>10</v>
      </c>
      <c r="E7" s="47"/>
      <c r="F7" s="30">
        <f t="shared" ref="F7:F14" si="0">E7*D7</f>
        <v>0</v>
      </c>
    </row>
    <row r="8" spans="1:6" ht="63.75" x14ac:dyDescent="0.25">
      <c r="A8" s="17">
        <f>2</f>
        <v>2</v>
      </c>
      <c r="B8" s="5" t="s">
        <v>37</v>
      </c>
      <c r="C8" s="4" t="s">
        <v>1</v>
      </c>
      <c r="D8" s="9">
        <v>10</v>
      </c>
      <c r="E8" s="47"/>
      <c r="F8" s="30">
        <f t="shared" si="0"/>
        <v>0</v>
      </c>
    </row>
    <row r="9" spans="1:6" ht="165.75" x14ac:dyDescent="0.25">
      <c r="A9" s="17">
        <v>3</v>
      </c>
      <c r="B9" s="5" t="s">
        <v>38</v>
      </c>
      <c r="C9" s="4" t="s">
        <v>4</v>
      </c>
      <c r="D9" s="9">
        <v>1</v>
      </c>
      <c r="E9" s="47"/>
      <c r="F9" s="30">
        <f t="shared" si="0"/>
        <v>0</v>
      </c>
    </row>
    <row r="10" spans="1:6" ht="76.5" x14ac:dyDescent="0.25">
      <c r="A10" s="17">
        <v>4</v>
      </c>
      <c r="B10" s="42" t="s">
        <v>39</v>
      </c>
      <c r="C10" s="4" t="s">
        <v>4</v>
      </c>
      <c r="D10" s="9">
        <v>1</v>
      </c>
      <c r="E10" s="47"/>
      <c r="F10" s="30">
        <f t="shared" si="0"/>
        <v>0</v>
      </c>
    </row>
    <row r="11" spans="1:6" ht="63.75" x14ac:dyDescent="0.25">
      <c r="A11" s="17">
        <v>5</v>
      </c>
      <c r="B11" s="5" t="s">
        <v>40</v>
      </c>
      <c r="C11" s="4" t="s">
        <v>4</v>
      </c>
      <c r="D11" s="9">
        <v>16</v>
      </c>
      <c r="E11" s="47"/>
      <c r="F11" s="30">
        <f t="shared" si="0"/>
        <v>0</v>
      </c>
    </row>
    <row r="12" spans="1:6" ht="63.75" x14ac:dyDescent="0.25">
      <c r="A12" s="17">
        <v>6</v>
      </c>
      <c r="B12" s="5" t="s">
        <v>41</v>
      </c>
      <c r="C12" s="4" t="s">
        <v>4</v>
      </c>
      <c r="D12" s="9">
        <v>8</v>
      </c>
      <c r="E12" s="47"/>
      <c r="F12" s="30">
        <f t="shared" si="0"/>
        <v>0</v>
      </c>
    </row>
    <row r="13" spans="1:6" ht="63.75" x14ac:dyDescent="0.25">
      <c r="A13" s="17">
        <v>7</v>
      </c>
      <c r="B13" s="5" t="s">
        <v>42</v>
      </c>
      <c r="C13" s="4" t="s">
        <v>4</v>
      </c>
      <c r="D13" s="9">
        <v>2</v>
      </c>
      <c r="E13" s="47"/>
      <c r="F13" s="30">
        <f t="shared" si="0"/>
        <v>0</v>
      </c>
    </row>
    <row r="14" spans="1:6" ht="15.75" thickBot="1" x14ac:dyDescent="0.3">
      <c r="A14" s="21">
        <v>8</v>
      </c>
      <c r="B14" s="20" t="s">
        <v>6</v>
      </c>
      <c r="C14" s="22">
        <v>0.03</v>
      </c>
      <c r="D14" s="23">
        <v>1</v>
      </c>
      <c r="E14" s="48">
        <f>SUM(F5:F13)*0.03</f>
        <v>0</v>
      </c>
      <c r="F14" s="31">
        <f t="shared" si="0"/>
        <v>0</v>
      </c>
    </row>
    <row r="15" spans="1:6" ht="15.75" thickBot="1" x14ac:dyDescent="0.3">
      <c r="A15" s="93" t="s">
        <v>11</v>
      </c>
      <c r="B15" s="94"/>
      <c r="C15" s="94"/>
      <c r="D15" s="94"/>
      <c r="E15" s="94"/>
      <c r="F15" s="95"/>
    </row>
    <row r="16" spans="1:6" ht="15.75" thickBot="1" x14ac:dyDescent="0.3">
      <c r="A16" s="96"/>
      <c r="B16" s="97"/>
      <c r="C16" s="98"/>
      <c r="D16" s="99" t="s">
        <v>7</v>
      </c>
      <c r="E16" s="100"/>
      <c r="F16" s="32">
        <f>SUM(F5:F14)</f>
        <v>0</v>
      </c>
    </row>
    <row r="17" spans="1:6" ht="15.75" thickBot="1" x14ac:dyDescent="0.3">
      <c r="A17" s="87"/>
      <c r="B17" s="88"/>
      <c r="C17" s="88"/>
      <c r="D17" s="88"/>
      <c r="E17" s="88"/>
      <c r="F17" s="89"/>
    </row>
    <row r="18" spans="1:6" ht="15.75" thickBot="1" x14ac:dyDescent="0.3">
      <c r="A18" s="90" t="s">
        <v>5</v>
      </c>
      <c r="B18" s="91"/>
      <c r="C18" s="91"/>
      <c r="D18" s="91"/>
      <c r="E18" s="91"/>
      <c r="F18" s="92"/>
    </row>
    <row r="19" spans="1:6" ht="63.75" x14ac:dyDescent="0.25">
      <c r="A19" s="24">
        <v>1</v>
      </c>
      <c r="B19" s="25" t="s">
        <v>43</v>
      </c>
      <c r="C19" s="19" t="s">
        <v>1</v>
      </c>
      <c r="D19" s="26">
        <v>155</v>
      </c>
      <c r="E19" s="49"/>
      <c r="F19" s="33">
        <f>E19*D19</f>
        <v>0</v>
      </c>
    </row>
    <row r="20" spans="1:6" ht="63.75" x14ac:dyDescent="0.25">
      <c r="A20" s="17">
        <f>A19+1</f>
        <v>2</v>
      </c>
      <c r="B20" s="6" t="s">
        <v>44</v>
      </c>
      <c r="C20" s="4" t="s">
        <v>4</v>
      </c>
      <c r="D20" s="9">
        <v>12</v>
      </c>
      <c r="E20" s="50"/>
      <c r="F20" s="34">
        <f t="shared" ref="F20:F25" si="1">E20*D20</f>
        <v>0</v>
      </c>
    </row>
    <row r="21" spans="1:6" ht="25.5" x14ac:dyDescent="0.25">
      <c r="A21" s="17">
        <v>3</v>
      </c>
      <c r="B21" s="27" t="s">
        <v>45</v>
      </c>
      <c r="C21" s="4" t="s">
        <v>4</v>
      </c>
      <c r="D21" s="9">
        <v>12</v>
      </c>
      <c r="E21" s="50"/>
      <c r="F21" s="34">
        <f t="shared" si="1"/>
        <v>0</v>
      </c>
    </row>
    <row r="22" spans="1:6" ht="25.5" x14ac:dyDescent="0.25">
      <c r="A22" s="17">
        <v>4</v>
      </c>
      <c r="B22" s="27" t="s">
        <v>46</v>
      </c>
      <c r="C22" s="4" t="s">
        <v>4</v>
      </c>
      <c r="D22" s="9">
        <v>10</v>
      </c>
      <c r="E22" s="50"/>
      <c r="F22" s="34">
        <f t="shared" si="1"/>
        <v>0</v>
      </c>
    </row>
    <row r="23" spans="1:6" ht="25.5" x14ac:dyDescent="0.25">
      <c r="A23" s="17">
        <v>5</v>
      </c>
      <c r="B23" s="27" t="s">
        <v>47</v>
      </c>
      <c r="C23" s="4" t="s">
        <v>4</v>
      </c>
      <c r="D23" s="9">
        <v>14</v>
      </c>
      <c r="E23" s="50"/>
      <c r="F23" s="34">
        <f t="shared" si="1"/>
        <v>0</v>
      </c>
    </row>
    <row r="24" spans="1:6" ht="25.5" x14ac:dyDescent="0.25">
      <c r="A24" s="17">
        <v>6</v>
      </c>
      <c r="B24" s="27" t="s">
        <v>48</v>
      </c>
      <c r="C24" s="4" t="s">
        <v>4</v>
      </c>
      <c r="D24" s="9">
        <v>2</v>
      </c>
      <c r="E24" s="50"/>
      <c r="F24" s="34">
        <f t="shared" si="1"/>
        <v>0</v>
      </c>
    </row>
    <row r="25" spans="1:6" ht="15.75" thickBot="1" x14ac:dyDescent="0.3">
      <c r="A25" s="21">
        <v>7</v>
      </c>
      <c r="B25" s="20" t="s">
        <v>6</v>
      </c>
      <c r="C25" s="22">
        <v>0.03</v>
      </c>
      <c r="D25" s="23">
        <v>1</v>
      </c>
      <c r="E25" s="51">
        <f>SUM(F19:F24)*0.03</f>
        <v>0</v>
      </c>
      <c r="F25" s="35">
        <f t="shared" si="1"/>
        <v>0</v>
      </c>
    </row>
    <row r="26" spans="1:6" ht="15.75" thickBot="1" x14ac:dyDescent="0.3">
      <c r="A26" s="93"/>
      <c r="B26" s="94"/>
      <c r="C26" s="94"/>
      <c r="D26" s="107"/>
      <c r="E26" s="107"/>
      <c r="F26" s="108"/>
    </row>
    <row r="27" spans="1:6" ht="15.75" thickBot="1" x14ac:dyDescent="0.3">
      <c r="A27" s="96"/>
      <c r="B27" s="97"/>
      <c r="C27" s="98"/>
      <c r="D27" s="109" t="s">
        <v>8</v>
      </c>
      <c r="E27" s="110"/>
      <c r="F27" s="36">
        <f>SUM(F19:F25)</f>
        <v>0</v>
      </c>
    </row>
    <row r="28" spans="1:6" ht="15.75" thickBot="1" x14ac:dyDescent="0.3">
      <c r="A28" s="137"/>
      <c r="B28" s="107"/>
      <c r="C28" s="107"/>
      <c r="D28" s="107"/>
      <c r="E28" s="107"/>
      <c r="F28" s="108"/>
    </row>
    <row r="29" spans="1:6" ht="15.75" thickBot="1" x14ac:dyDescent="0.3">
      <c r="A29" s="134" t="s">
        <v>49</v>
      </c>
      <c r="B29" s="135"/>
      <c r="C29" s="135"/>
      <c r="D29" s="135"/>
      <c r="E29" s="135"/>
      <c r="F29" s="136"/>
    </row>
    <row r="30" spans="1:6" ht="25.5" x14ac:dyDescent="0.25">
      <c r="A30" s="24">
        <v>1</v>
      </c>
      <c r="B30" s="44" t="s">
        <v>50</v>
      </c>
      <c r="C30" s="19" t="s">
        <v>4</v>
      </c>
      <c r="D30" s="26">
        <v>1</v>
      </c>
      <c r="E30" s="46"/>
      <c r="F30" s="28">
        <f>E30*D30</f>
        <v>0</v>
      </c>
    </row>
    <row r="31" spans="1:6" ht="63.75" x14ac:dyDescent="0.25">
      <c r="A31" s="17">
        <v>2</v>
      </c>
      <c r="B31" s="5" t="s">
        <v>51</v>
      </c>
      <c r="C31" s="4" t="s">
        <v>1</v>
      </c>
      <c r="D31" s="9">
        <v>40</v>
      </c>
      <c r="E31" s="47"/>
      <c r="F31" s="30">
        <f t="shared" ref="F31:F36" si="2">E31*D31</f>
        <v>0</v>
      </c>
    </row>
    <row r="32" spans="1:6" ht="63.75" x14ac:dyDescent="0.25">
      <c r="A32" s="17">
        <v>3</v>
      </c>
      <c r="B32" s="5" t="s">
        <v>52</v>
      </c>
      <c r="C32" s="4" t="s">
        <v>4</v>
      </c>
      <c r="D32" s="9">
        <v>2</v>
      </c>
      <c r="E32" s="47"/>
      <c r="F32" s="30">
        <f t="shared" si="2"/>
        <v>0</v>
      </c>
    </row>
    <row r="33" spans="1:6" ht="51" x14ac:dyDescent="0.25">
      <c r="A33" s="17">
        <f t="shared" ref="A33:A36" si="3">A32+1</f>
        <v>4</v>
      </c>
      <c r="B33" s="5" t="s">
        <v>53</v>
      </c>
      <c r="C33" s="4" t="s">
        <v>4</v>
      </c>
      <c r="D33" s="9">
        <v>2</v>
      </c>
      <c r="E33" s="47"/>
      <c r="F33" s="30">
        <f t="shared" si="2"/>
        <v>0</v>
      </c>
    </row>
    <row r="34" spans="1:6" ht="51" x14ac:dyDescent="0.25">
      <c r="A34" s="17">
        <v>5</v>
      </c>
      <c r="B34" s="5" t="s">
        <v>54</v>
      </c>
      <c r="C34" s="4" t="s">
        <v>4</v>
      </c>
      <c r="D34" s="9">
        <v>2</v>
      </c>
      <c r="E34" s="47"/>
      <c r="F34" s="30">
        <f t="shared" si="2"/>
        <v>0</v>
      </c>
    </row>
    <row r="35" spans="1:6" ht="63.75" x14ac:dyDescent="0.25">
      <c r="A35" s="17">
        <v>6</v>
      </c>
      <c r="B35" s="5" t="s">
        <v>55</v>
      </c>
      <c r="C35" s="4" t="s">
        <v>1</v>
      </c>
      <c r="D35" s="9">
        <v>20</v>
      </c>
      <c r="E35" s="47"/>
      <c r="F35" s="30">
        <f t="shared" si="2"/>
        <v>0</v>
      </c>
    </row>
    <row r="36" spans="1:6" ht="15.75" thickBot="1" x14ac:dyDescent="0.3">
      <c r="A36" s="21">
        <f t="shared" si="3"/>
        <v>7</v>
      </c>
      <c r="B36" s="20" t="s">
        <v>6</v>
      </c>
      <c r="C36" s="22">
        <v>0.03</v>
      </c>
      <c r="D36" s="23">
        <v>1</v>
      </c>
      <c r="E36" s="48"/>
      <c r="F36" s="31">
        <f t="shared" si="2"/>
        <v>0</v>
      </c>
    </row>
    <row r="37" spans="1:6" ht="15.75" thickBot="1" x14ac:dyDescent="0.3">
      <c r="A37" s="93"/>
      <c r="B37" s="94"/>
      <c r="C37" s="94"/>
      <c r="D37" s="94"/>
      <c r="E37" s="94"/>
      <c r="F37" s="95"/>
    </row>
    <row r="38" spans="1:6" ht="15.75" thickBot="1" x14ac:dyDescent="0.3">
      <c r="A38" s="129"/>
      <c r="B38" s="130"/>
      <c r="C38" s="131"/>
      <c r="D38" s="132" t="s">
        <v>56</v>
      </c>
      <c r="E38" s="133"/>
      <c r="F38" s="45">
        <f>SUM(F30:F36)</f>
        <v>0</v>
      </c>
    </row>
    <row r="39" spans="1:6" ht="15.75" thickBot="1" x14ac:dyDescent="0.3">
      <c r="A39" s="111"/>
      <c r="B39" s="112"/>
      <c r="C39" s="112"/>
      <c r="D39" s="112"/>
      <c r="E39" s="112"/>
      <c r="F39" s="113"/>
    </row>
    <row r="40" spans="1:6" ht="15.75" thickBot="1" x14ac:dyDescent="0.3">
      <c r="A40" s="117" t="s">
        <v>57</v>
      </c>
      <c r="B40" s="118"/>
      <c r="C40" s="118"/>
      <c r="D40" s="118"/>
      <c r="E40" s="118"/>
      <c r="F40" s="119"/>
    </row>
    <row r="41" spans="1:6" ht="51.75" thickBot="1" x14ac:dyDescent="0.3">
      <c r="A41" s="16">
        <v>1</v>
      </c>
      <c r="B41" s="1" t="s">
        <v>58</v>
      </c>
      <c r="C41" s="7" t="s">
        <v>2</v>
      </c>
      <c r="D41" s="8">
        <v>1</v>
      </c>
      <c r="E41" s="52"/>
      <c r="F41" s="29">
        <f>E41*D41</f>
        <v>0</v>
      </c>
    </row>
    <row r="42" spans="1:6" ht="15.75" thickBot="1" x14ac:dyDescent="0.3">
      <c r="A42" s="120"/>
      <c r="B42" s="121"/>
      <c r="C42" s="121"/>
      <c r="D42" s="121"/>
      <c r="E42" s="121"/>
      <c r="F42" s="122"/>
    </row>
    <row r="43" spans="1:6" ht="15.75" thickBot="1" x14ac:dyDescent="0.3">
      <c r="A43" s="123"/>
      <c r="B43" s="124"/>
      <c r="C43" s="124"/>
      <c r="D43" s="125" t="s">
        <v>9</v>
      </c>
      <c r="E43" s="126"/>
      <c r="F43" s="37">
        <f>F41</f>
        <v>0</v>
      </c>
    </row>
    <row r="44" spans="1:6" ht="15.75" thickBot="1" x14ac:dyDescent="0.3">
      <c r="A44" s="120"/>
      <c r="B44" s="121"/>
      <c r="C44" s="121"/>
      <c r="D44" s="121"/>
      <c r="E44" s="121"/>
      <c r="F44" s="122"/>
    </row>
    <row r="45" spans="1:6" ht="15.75" thickBot="1" x14ac:dyDescent="0.3">
      <c r="A45" s="114" t="s">
        <v>59</v>
      </c>
      <c r="B45" s="115"/>
      <c r="C45" s="115"/>
      <c r="D45" s="115"/>
      <c r="E45" s="115"/>
      <c r="F45" s="116"/>
    </row>
    <row r="46" spans="1:6" x14ac:dyDescent="0.25">
      <c r="A46" s="104" t="str">
        <f>A4</f>
        <v>1. ЕНЕРГЕТСКИ РАЗВОД</v>
      </c>
      <c r="B46" s="105"/>
      <c r="C46" s="105"/>
      <c r="D46" s="105"/>
      <c r="E46" s="106"/>
      <c r="F46" s="38">
        <f>F16</f>
        <v>0</v>
      </c>
    </row>
    <row r="47" spans="1:6" x14ac:dyDescent="0.25">
      <c r="A47" s="101" t="str">
        <f>A18</f>
        <v>2. ОСВЕТЛУВАЊЕ</v>
      </c>
      <c r="B47" s="102"/>
      <c r="C47" s="102"/>
      <c r="D47" s="102"/>
      <c r="E47" s="103"/>
      <c r="F47" s="39">
        <f>F27</f>
        <v>0</v>
      </c>
    </row>
    <row r="48" spans="1:6" x14ac:dyDescent="0.25">
      <c r="A48" s="101" t="str">
        <f>A29</f>
        <v>3. СЛОБОСТРУЈНА ИНСТАЛАЦИЈА</v>
      </c>
      <c r="B48" s="102"/>
      <c r="C48" s="102"/>
      <c r="D48" s="102"/>
      <c r="E48" s="103"/>
      <c r="F48" s="39">
        <f>F38</f>
        <v>0</v>
      </c>
    </row>
    <row r="49" spans="1:6" ht="15.75" thickBot="1" x14ac:dyDescent="0.3">
      <c r="A49" s="82" t="str">
        <f>A40</f>
        <v>4. ОПШТИ РАБОТИ</v>
      </c>
      <c r="B49" s="83"/>
      <c r="C49" s="83"/>
      <c r="D49" s="83"/>
      <c r="E49" s="84"/>
      <c r="F49" s="40">
        <f>F43</f>
        <v>0</v>
      </c>
    </row>
    <row r="50" spans="1:6" ht="15.75" thickBot="1" x14ac:dyDescent="0.3">
      <c r="A50" s="18"/>
      <c r="B50" s="2"/>
      <c r="C50" s="3"/>
      <c r="D50" s="85" t="s">
        <v>10</v>
      </c>
      <c r="E50" s="86"/>
      <c r="F50" s="41">
        <f>F49+F48+F47+F46</f>
        <v>0</v>
      </c>
    </row>
    <row r="51" spans="1:6" ht="15.75" thickBot="1" x14ac:dyDescent="0.3">
      <c r="A51" s="82" t="s">
        <v>25</v>
      </c>
      <c r="B51" s="83"/>
      <c r="C51" s="83"/>
      <c r="D51" s="83"/>
      <c r="E51" s="84"/>
      <c r="F51" s="38">
        <f>SUM(F50)*0.1</f>
        <v>0</v>
      </c>
    </row>
    <row r="52" spans="1:6" ht="15.75" thickBot="1" x14ac:dyDescent="0.3">
      <c r="D52" s="127" t="s">
        <v>26</v>
      </c>
      <c r="E52" s="128"/>
      <c r="F52" s="41">
        <f>SUM(F50:F51)</f>
        <v>0</v>
      </c>
    </row>
  </sheetData>
  <sheetProtection password="C466" sheet="1" objects="1" scenarios="1"/>
  <mergeCells count="29">
    <mergeCell ref="A29:F29"/>
    <mergeCell ref="A3:F3"/>
    <mergeCell ref="A4:F4"/>
    <mergeCell ref="A15:F15"/>
    <mergeCell ref="A16:C16"/>
    <mergeCell ref="D16:E16"/>
    <mergeCell ref="A17:F17"/>
    <mergeCell ref="A18:F18"/>
    <mergeCell ref="A26:F26"/>
    <mergeCell ref="A27:C27"/>
    <mergeCell ref="D27:E27"/>
    <mergeCell ref="A28:F28"/>
    <mergeCell ref="A47:E47"/>
    <mergeCell ref="A37:F37"/>
    <mergeCell ref="A38:C38"/>
    <mergeCell ref="D38:E38"/>
    <mergeCell ref="A39:F39"/>
    <mergeCell ref="A40:F40"/>
    <mergeCell ref="A42:F42"/>
    <mergeCell ref="A43:C43"/>
    <mergeCell ref="D43:E43"/>
    <mergeCell ref="A44:F44"/>
    <mergeCell ref="A45:F45"/>
    <mergeCell ref="A46:E46"/>
    <mergeCell ref="A48:E48"/>
    <mergeCell ref="A49:E49"/>
    <mergeCell ref="D50:E50"/>
    <mergeCell ref="D52:E52"/>
    <mergeCell ref="A51:E5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view="pageLayout" topLeftCell="A10" zoomScale="70" zoomScaleNormal="100" zoomScalePageLayoutView="70" workbookViewId="0">
      <selection activeCell="C16" sqref="C16"/>
    </sheetView>
  </sheetViews>
  <sheetFormatPr defaultRowHeight="15" x14ac:dyDescent="0.25"/>
  <cols>
    <col min="1" max="1" width="3.7109375" customWidth="1"/>
    <col min="2" max="2" width="44" customWidth="1"/>
    <col min="3" max="3" width="5.7109375" customWidth="1"/>
    <col min="4" max="4" width="9.140625" customWidth="1"/>
    <col min="5" max="5" width="8.5703125" customWidth="1"/>
    <col min="6" max="6" width="11.28515625" customWidth="1"/>
  </cols>
  <sheetData>
    <row r="1" spans="1:6" ht="51.75" thickBot="1" x14ac:dyDescent="0.3">
      <c r="A1" s="18"/>
      <c r="B1" s="43" t="s">
        <v>60</v>
      </c>
      <c r="C1" s="43"/>
      <c r="D1" s="43"/>
      <c r="E1" s="43"/>
      <c r="F1" s="43"/>
    </row>
    <row r="2" spans="1:6" ht="39" thickBot="1" x14ac:dyDescent="0.3">
      <c r="A2" s="15" t="s">
        <v>28</v>
      </c>
      <c r="B2" s="11" t="s">
        <v>27</v>
      </c>
      <c r="C2" s="11" t="s">
        <v>32</v>
      </c>
      <c r="D2" s="12" t="s">
        <v>0</v>
      </c>
      <c r="E2" s="13" t="s">
        <v>30</v>
      </c>
      <c r="F2" s="14" t="s">
        <v>29</v>
      </c>
    </row>
    <row r="3" spans="1:6" ht="15.75" thickBot="1" x14ac:dyDescent="0.3">
      <c r="A3" s="142" t="s">
        <v>77</v>
      </c>
      <c r="B3" s="143"/>
      <c r="C3" s="143"/>
      <c r="D3" s="143"/>
      <c r="E3" s="143"/>
      <c r="F3" s="144"/>
    </row>
    <row r="4" spans="1:6" ht="105" x14ac:dyDescent="0.25">
      <c r="A4" s="53">
        <v>1</v>
      </c>
      <c r="B4" s="54" t="s">
        <v>61</v>
      </c>
      <c r="C4" s="55" t="s">
        <v>1</v>
      </c>
      <c r="D4" s="56">
        <v>247</v>
      </c>
      <c r="E4" s="70"/>
      <c r="F4" s="57">
        <f>D4*E4</f>
        <v>0</v>
      </c>
    </row>
    <row r="5" spans="1:6" ht="90" x14ac:dyDescent="0.25">
      <c r="A5" s="58">
        <f>A4+1</f>
        <v>2</v>
      </c>
      <c r="B5" s="59" t="s">
        <v>62</v>
      </c>
      <c r="C5" s="60" t="s">
        <v>1</v>
      </c>
      <c r="D5" s="61">
        <v>32</v>
      </c>
      <c r="E5" s="71"/>
      <c r="F5" s="62">
        <f t="shared" ref="F5:F16" si="0">D5*E5</f>
        <v>0</v>
      </c>
    </row>
    <row r="6" spans="1:6" ht="90" x14ac:dyDescent="0.25">
      <c r="A6" s="58">
        <f t="shared" ref="A6:A13" si="1">A5+1</f>
        <v>3</v>
      </c>
      <c r="B6" s="59" t="s">
        <v>63</v>
      </c>
      <c r="C6" s="60" t="s">
        <v>1</v>
      </c>
      <c r="D6" s="61">
        <v>25</v>
      </c>
      <c r="E6" s="71"/>
      <c r="F6" s="62">
        <f t="shared" si="0"/>
        <v>0</v>
      </c>
    </row>
    <row r="7" spans="1:6" ht="90" x14ac:dyDescent="0.25">
      <c r="A7" s="58">
        <f t="shared" si="1"/>
        <v>4</v>
      </c>
      <c r="B7" s="59" t="s">
        <v>64</v>
      </c>
      <c r="C7" s="60" t="s">
        <v>1</v>
      </c>
      <c r="D7" s="61">
        <v>15</v>
      </c>
      <c r="E7" s="71"/>
      <c r="F7" s="62">
        <f t="shared" si="0"/>
        <v>0</v>
      </c>
    </row>
    <row r="8" spans="1:6" ht="90" x14ac:dyDescent="0.25">
      <c r="A8" s="58">
        <f t="shared" si="1"/>
        <v>5</v>
      </c>
      <c r="B8" s="59" t="s">
        <v>65</v>
      </c>
      <c r="C8" s="60" t="s">
        <v>1</v>
      </c>
      <c r="D8" s="61">
        <v>365</v>
      </c>
      <c r="E8" s="71"/>
      <c r="F8" s="62">
        <f t="shared" si="0"/>
        <v>0</v>
      </c>
    </row>
    <row r="9" spans="1:6" ht="120" x14ac:dyDescent="0.25">
      <c r="A9" s="58">
        <f t="shared" si="1"/>
        <v>6</v>
      </c>
      <c r="B9" s="59" t="s">
        <v>66</v>
      </c>
      <c r="C9" s="60" t="s">
        <v>1</v>
      </c>
      <c r="D9" s="61">
        <v>380</v>
      </c>
      <c r="E9" s="71"/>
      <c r="F9" s="62">
        <f t="shared" si="0"/>
        <v>0</v>
      </c>
    </row>
    <row r="10" spans="1:6" ht="30" x14ac:dyDescent="0.25">
      <c r="A10" s="58">
        <f t="shared" si="1"/>
        <v>7</v>
      </c>
      <c r="B10" s="59" t="s">
        <v>67</v>
      </c>
      <c r="C10" s="60" t="s">
        <v>1</v>
      </c>
      <c r="D10" s="61">
        <v>250</v>
      </c>
      <c r="E10" s="71"/>
      <c r="F10" s="62">
        <f t="shared" si="0"/>
        <v>0</v>
      </c>
    </row>
    <row r="11" spans="1:6" ht="45" x14ac:dyDescent="0.25">
      <c r="A11" s="58">
        <f t="shared" si="1"/>
        <v>8</v>
      </c>
      <c r="B11" s="59" t="s">
        <v>68</v>
      </c>
      <c r="C11" s="60" t="s">
        <v>1</v>
      </c>
      <c r="D11" s="61">
        <v>250</v>
      </c>
      <c r="E11" s="71"/>
      <c r="F11" s="62">
        <f t="shared" si="0"/>
        <v>0</v>
      </c>
    </row>
    <row r="12" spans="1:6" ht="60" x14ac:dyDescent="0.25">
      <c r="A12" s="58">
        <f t="shared" si="1"/>
        <v>9</v>
      </c>
      <c r="B12" s="59" t="s">
        <v>69</v>
      </c>
      <c r="C12" s="60" t="s">
        <v>70</v>
      </c>
      <c r="D12" s="61">
        <v>20</v>
      </c>
      <c r="E12" s="71"/>
      <c r="F12" s="62">
        <f t="shared" si="0"/>
        <v>0</v>
      </c>
    </row>
    <row r="13" spans="1:6" ht="150" x14ac:dyDescent="0.25">
      <c r="A13" s="58">
        <f t="shared" si="1"/>
        <v>10</v>
      </c>
      <c r="B13" s="59" t="s">
        <v>71</v>
      </c>
      <c r="C13" s="60" t="s">
        <v>4</v>
      </c>
      <c r="D13" s="61">
        <v>1</v>
      </c>
      <c r="E13" s="71"/>
      <c r="F13" s="62">
        <f t="shared" si="0"/>
        <v>0</v>
      </c>
    </row>
    <row r="14" spans="1:6" ht="60" x14ac:dyDescent="0.25">
      <c r="A14" s="58">
        <v>13</v>
      </c>
      <c r="B14" s="59" t="s">
        <v>72</v>
      </c>
      <c r="C14" s="60" t="s">
        <v>1</v>
      </c>
      <c r="D14" s="61">
        <v>25</v>
      </c>
      <c r="E14" s="71"/>
      <c r="F14" s="62">
        <f t="shared" si="0"/>
        <v>0</v>
      </c>
    </row>
    <row r="15" spans="1:6" ht="75" x14ac:dyDescent="0.25">
      <c r="A15" s="58">
        <v>14</v>
      </c>
      <c r="B15" s="59" t="s">
        <v>73</v>
      </c>
      <c r="C15" s="60" t="s">
        <v>4</v>
      </c>
      <c r="D15" s="61">
        <v>1</v>
      </c>
      <c r="E15" s="71"/>
      <c r="F15" s="62">
        <f t="shared" si="0"/>
        <v>0</v>
      </c>
    </row>
    <row r="16" spans="1:6" ht="30.75" thickBot="1" x14ac:dyDescent="0.3">
      <c r="A16" s="63">
        <f>A15+1</f>
        <v>15</v>
      </c>
      <c r="B16" s="64" t="s">
        <v>74</v>
      </c>
      <c r="C16" s="65" t="s">
        <v>4</v>
      </c>
      <c r="D16" s="66">
        <v>1</v>
      </c>
      <c r="E16" s="69"/>
      <c r="F16" s="67">
        <f t="shared" si="0"/>
        <v>0</v>
      </c>
    </row>
    <row r="17" spans="1:6" ht="15.75" thickBot="1" x14ac:dyDescent="0.3">
      <c r="A17" s="145"/>
      <c r="B17" s="146"/>
      <c r="C17" s="146"/>
      <c r="D17" s="146"/>
      <c r="E17" s="146"/>
      <c r="F17" s="147"/>
    </row>
    <row r="18" spans="1:6" x14ac:dyDescent="0.25">
      <c r="B18" s="68"/>
      <c r="C18" s="148" t="s">
        <v>75</v>
      </c>
      <c r="D18" s="149"/>
      <c r="E18" s="150">
        <f>SUM(F4:F16)</f>
        <v>0</v>
      </c>
      <c r="F18" s="151"/>
    </row>
    <row r="19" spans="1:6" ht="31.35" customHeight="1" x14ac:dyDescent="0.25">
      <c r="B19" s="68"/>
      <c r="C19" s="152" t="s">
        <v>25</v>
      </c>
      <c r="D19" s="153"/>
      <c r="E19" s="154">
        <f>E18*0.1</f>
        <v>0</v>
      </c>
      <c r="F19" s="155"/>
    </row>
    <row r="20" spans="1:6" ht="15.75" thickBot="1" x14ac:dyDescent="0.3">
      <c r="B20" s="68"/>
      <c r="C20" s="138" t="s">
        <v>76</v>
      </c>
      <c r="D20" s="139"/>
      <c r="E20" s="140">
        <f>E19+E18</f>
        <v>0</v>
      </c>
      <c r="F20" s="141"/>
    </row>
  </sheetData>
  <sheetProtection password="C466" sheet="1" objects="1" scenarios="1"/>
  <mergeCells count="8">
    <mergeCell ref="C20:D20"/>
    <mergeCell ref="E20:F20"/>
    <mergeCell ref="A3:F3"/>
    <mergeCell ref="A17:F17"/>
    <mergeCell ref="C18:D18"/>
    <mergeCell ref="E18:F18"/>
    <mergeCell ref="C19:D19"/>
    <mergeCell ref="E19:F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Layout" topLeftCell="A16" zoomScale="70" zoomScaleNormal="100" zoomScalePageLayoutView="70" workbookViewId="0">
      <selection activeCell="E18" sqref="E18"/>
    </sheetView>
  </sheetViews>
  <sheetFormatPr defaultRowHeight="15" x14ac:dyDescent="0.25"/>
  <cols>
    <col min="1" max="1" width="3.7109375" customWidth="1"/>
    <col min="2" max="2" width="44" customWidth="1"/>
    <col min="3" max="3" width="5.7109375" customWidth="1"/>
    <col min="4" max="4" width="9.140625" customWidth="1"/>
    <col min="5" max="5" width="8.5703125" customWidth="1"/>
    <col min="6" max="6" width="11.28515625" customWidth="1"/>
  </cols>
  <sheetData>
    <row r="1" spans="1:6" ht="51.75" thickBot="1" x14ac:dyDescent="0.3">
      <c r="A1" s="18"/>
      <c r="B1" s="43" t="s">
        <v>78</v>
      </c>
      <c r="C1" s="43"/>
      <c r="D1" s="43"/>
      <c r="E1" s="43"/>
      <c r="F1" s="43"/>
    </row>
    <row r="2" spans="1:6" ht="39" thickBot="1" x14ac:dyDescent="0.3">
      <c r="A2" s="15" t="s">
        <v>28</v>
      </c>
      <c r="B2" s="11" t="s">
        <v>27</v>
      </c>
      <c r="C2" s="11" t="s">
        <v>32</v>
      </c>
      <c r="D2" s="12" t="s">
        <v>0</v>
      </c>
      <c r="E2" s="13" t="s">
        <v>30</v>
      </c>
      <c r="F2" s="14" t="s">
        <v>29</v>
      </c>
    </row>
    <row r="3" spans="1:6" ht="15.75" thickBot="1" x14ac:dyDescent="0.3">
      <c r="A3" s="142" t="s">
        <v>89</v>
      </c>
      <c r="B3" s="143"/>
      <c r="C3" s="143"/>
      <c r="D3" s="143"/>
      <c r="E3" s="143"/>
      <c r="F3" s="144"/>
    </row>
    <row r="4" spans="1:6" ht="105" x14ac:dyDescent="0.25">
      <c r="A4" s="53">
        <v>1</v>
      </c>
      <c r="B4" s="54" t="s">
        <v>61</v>
      </c>
      <c r="C4" s="55" t="s">
        <v>1</v>
      </c>
      <c r="D4" s="56">
        <v>1176</v>
      </c>
      <c r="E4" s="70"/>
      <c r="F4" s="57">
        <f>D4*E4</f>
        <v>0</v>
      </c>
    </row>
    <row r="5" spans="1:6" ht="90" x14ac:dyDescent="0.25">
      <c r="A5" s="58">
        <f>A4+1</f>
        <v>2</v>
      </c>
      <c r="B5" s="59" t="s">
        <v>79</v>
      </c>
      <c r="C5" s="60" t="s">
        <v>1</v>
      </c>
      <c r="D5" s="61">
        <v>1490</v>
      </c>
      <c r="E5" s="71"/>
      <c r="F5" s="62">
        <f t="shared" ref="F5:F20" si="0">D5*E5</f>
        <v>0</v>
      </c>
    </row>
    <row r="6" spans="1:6" ht="120" x14ac:dyDescent="0.25">
      <c r="A6" s="58">
        <f t="shared" ref="A6:A20" si="1">A5+1</f>
        <v>3</v>
      </c>
      <c r="B6" s="59" t="s">
        <v>66</v>
      </c>
      <c r="C6" s="60" t="s">
        <v>1</v>
      </c>
      <c r="D6" s="61">
        <v>1176</v>
      </c>
      <c r="E6" s="71"/>
      <c r="F6" s="62">
        <f t="shared" si="0"/>
        <v>0</v>
      </c>
    </row>
    <row r="7" spans="1:6" ht="30" x14ac:dyDescent="0.25">
      <c r="A7" s="58">
        <f t="shared" si="1"/>
        <v>4</v>
      </c>
      <c r="B7" s="59" t="s">
        <v>67</v>
      </c>
      <c r="C7" s="60" t="s">
        <v>1</v>
      </c>
      <c r="D7" s="61">
        <v>1176</v>
      </c>
      <c r="E7" s="71"/>
      <c r="F7" s="62">
        <f t="shared" si="0"/>
        <v>0</v>
      </c>
    </row>
    <row r="8" spans="1:6" ht="45" x14ac:dyDescent="0.25">
      <c r="A8" s="58">
        <f t="shared" si="1"/>
        <v>5</v>
      </c>
      <c r="B8" s="59" t="s">
        <v>68</v>
      </c>
      <c r="C8" s="60" t="s">
        <v>1</v>
      </c>
      <c r="D8" s="61">
        <v>1176</v>
      </c>
      <c r="E8" s="71"/>
      <c r="F8" s="62">
        <f t="shared" si="0"/>
        <v>0</v>
      </c>
    </row>
    <row r="9" spans="1:6" ht="60" x14ac:dyDescent="0.25">
      <c r="A9" s="58">
        <f t="shared" si="1"/>
        <v>6</v>
      </c>
      <c r="B9" s="59" t="s">
        <v>69</v>
      </c>
      <c r="C9" s="60" t="s">
        <v>70</v>
      </c>
      <c r="D9" s="61">
        <v>95</v>
      </c>
      <c r="E9" s="71"/>
      <c r="F9" s="62">
        <f t="shared" si="0"/>
        <v>0</v>
      </c>
    </row>
    <row r="10" spans="1:6" ht="225" x14ac:dyDescent="0.25">
      <c r="A10" s="58">
        <f t="shared" si="1"/>
        <v>7</v>
      </c>
      <c r="B10" s="59" t="s">
        <v>80</v>
      </c>
      <c r="C10" s="60" t="s">
        <v>4</v>
      </c>
      <c r="D10" s="61">
        <v>19</v>
      </c>
      <c r="E10" s="71"/>
      <c r="F10" s="62">
        <f t="shared" si="0"/>
        <v>0</v>
      </c>
    </row>
    <row r="11" spans="1:6" ht="225" x14ac:dyDescent="0.25">
      <c r="A11" s="58">
        <f t="shared" si="1"/>
        <v>8</v>
      </c>
      <c r="B11" s="59" t="s">
        <v>81</v>
      </c>
      <c r="C11" s="60" t="s">
        <v>4</v>
      </c>
      <c r="D11" s="61">
        <v>42</v>
      </c>
      <c r="E11" s="71"/>
      <c r="F11" s="62">
        <f t="shared" si="0"/>
        <v>0</v>
      </c>
    </row>
    <row r="12" spans="1:6" ht="90" x14ac:dyDescent="0.25">
      <c r="A12" s="58">
        <f>A10+1</f>
        <v>8</v>
      </c>
      <c r="B12" s="72" t="s">
        <v>82</v>
      </c>
      <c r="C12" s="60" t="s">
        <v>4</v>
      </c>
      <c r="D12" s="61">
        <v>19</v>
      </c>
      <c r="E12" s="71"/>
      <c r="F12" s="62">
        <f t="shared" si="0"/>
        <v>0</v>
      </c>
    </row>
    <row r="13" spans="1:6" ht="135" x14ac:dyDescent="0.25">
      <c r="A13" s="58">
        <f t="shared" si="1"/>
        <v>9</v>
      </c>
      <c r="B13" s="72" t="s">
        <v>83</v>
      </c>
      <c r="C13" s="60" t="s">
        <v>4</v>
      </c>
      <c r="D13" s="61">
        <v>19</v>
      </c>
      <c r="E13" s="71"/>
      <c r="F13" s="62">
        <f t="shared" si="0"/>
        <v>0</v>
      </c>
    </row>
    <row r="14" spans="1:6" ht="135" x14ac:dyDescent="0.25">
      <c r="A14" s="58">
        <f t="shared" si="1"/>
        <v>10</v>
      </c>
      <c r="B14" s="72" t="s">
        <v>84</v>
      </c>
      <c r="C14" s="60" t="s">
        <v>4</v>
      </c>
      <c r="D14" s="61">
        <v>42</v>
      </c>
      <c r="E14" s="71"/>
      <c r="F14" s="62">
        <f t="shared" si="0"/>
        <v>0</v>
      </c>
    </row>
    <row r="15" spans="1:6" ht="165" x14ac:dyDescent="0.25">
      <c r="A15" s="58">
        <v>12</v>
      </c>
      <c r="B15" s="59" t="s">
        <v>85</v>
      </c>
      <c r="C15" s="60" t="s">
        <v>4</v>
      </c>
      <c r="D15" s="61">
        <v>19</v>
      </c>
      <c r="E15" s="71"/>
      <c r="F15" s="62">
        <f t="shared" si="0"/>
        <v>0</v>
      </c>
    </row>
    <row r="16" spans="1:6" ht="165" x14ac:dyDescent="0.25">
      <c r="A16" s="58"/>
      <c r="B16" s="59" t="s">
        <v>86</v>
      </c>
      <c r="C16" s="60" t="s">
        <v>4</v>
      </c>
      <c r="D16" s="61">
        <v>42</v>
      </c>
      <c r="E16" s="71"/>
      <c r="F16" s="62">
        <f t="shared" si="0"/>
        <v>0</v>
      </c>
    </row>
    <row r="17" spans="1:6" ht="60" x14ac:dyDescent="0.25">
      <c r="A17" s="58">
        <v>13</v>
      </c>
      <c r="B17" s="59" t="s">
        <v>72</v>
      </c>
      <c r="C17" s="60" t="s">
        <v>1</v>
      </c>
      <c r="D17" s="61">
        <v>25</v>
      </c>
      <c r="E17" s="71"/>
      <c r="F17" s="62">
        <f t="shared" si="0"/>
        <v>0</v>
      </c>
    </row>
    <row r="18" spans="1:6" ht="75" x14ac:dyDescent="0.25">
      <c r="A18" s="58">
        <v>14</v>
      </c>
      <c r="B18" s="59" t="s">
        <v>73</v>
      </c>
      <c r="C18" s="60" t="s">
        <v>4</v>
      </c>
      <c r="D18" s="61">
        <v>1</v>
      </c>
      <c r="E18" s="71"/>
      <c r="F18" s="62">
        <f t="shared" si="0"/>
        <v>0</v>
      </c>
    </row>
    <row r="19" spans="1:6" ht="30" x14ac:dyDescent="0.25">
      <c r="A19" s="58">
        <v>15</v>
      </c>
      <c r="B19" s="59" t="s">
        <v>87</v>
      </c>
      <c r="C19" s="60" t="s">
        <v>4</v>
      </c>
      <c r="D19" s="61">
        <v>1</v>
      </c>
      <c r="E19" s="71"/>
      <c r="F19" s="62">
        <f t="shared" si="0"/>
        <v>0</v>
      </c>
    </row>
    <row r="20" spans="1:6" ht="30.75" thickBot="1" x14ac:dyDescent="0.3">
      <c r="A20" s="63">
        <f t="shared" si="1"/>
        <v>16</v>
      </c>
      <c r="B20" s="64" t="s">
        <v>74</v>
      </c>
      <c r="C20" s="65" t="s">
        <v>4</v>
      </c>
      <c r="D20" s="66">
        <v>1</v>
      </c>
      <c r="E20" s="69"/>
      <c r="F20" s="67">
        <f t="shared" si="0"/>
        <v>0</v>
      </c>
    </row>
    <row r="21" spans="1:6" ht="15.75" thickBot="1" x14ac:dyDescent="0.3">
      <c r="A21" s="145"/>
      <c r="B21" s="146"/>
      <c r="C21" s="146"/>
      <c r="D21" s="146"/>
      <c r="E21" s="146"/>
      <c r="F21" s="147"/>
    </row>
    <row r="22" spans="1:6" x14ac:dyDescent="0.25">
      <c r="B22" s="68"/>
      <c r="C22" s="148" t="s">
        <v>75</v>
      </c>
      <c r="D22" s="149"/>
      <c r="E22" s="150">
        <f>SUM(F4:F20)</f>
        <v>0</v>
      </c>
      <c r="F22" s="151"/>
    </row>
    <row r="23" spans="1:6" ht="33.950000000000003" customHeight="1" x14ac:dyDescent="0.25">
      <c r="B23" s="68"/>
      <c r="C23" s="152" t="s">
        <v>88</v>
      </c>
      <c r="D23" s="153"/>
      <c r="E23" s="154">
        <f>E22*0.1</f>
        <v>0</v>
      </c>
      <c r="F23" s="155"/>
    </row>
    <row r="24" spans="1:6" ht="15.75" thickBot="1" x14ac:dyDescent="0.3">
      <c r="B24" s="68"/>
      <c r="C24" s="138" t="s">
        <v>76</v>
      </c>
      <c r="D24" s="139"/>
      <c r="E24" s="140">
        <f>E23+E22</f>
        <v>0</v>
      </c>
      <c r="F24" s="141"/>
    </row>
  </sheetData>
  <sheetProtection password="C466" sheet="1" objects="1" scenarios="1"/>
  <mergeCells count="8">
    <mergeCell ref="C24:D24"/>
    <mergeCell ref="E24:F24"/>
    <mergeCell ref="A3:F3"/>
    <mergeCell ref="A21:F21"/>
    <mergeCell ref="C22:D22"/>
    <mergeCell ref="E22:F22"/>
    <mergeCell ref="C23:D23"/>
    <mergeCell ref="E23:F2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E7" sqref="E7"/>
    </sheetView>
  </sheetViews>
  <sheetFormatPr defaultRowHeight="15" x14ac:dyDescent="0.25"/>
  <cols>
    <col min="1" max="1" width="3.7109375" style="18" customWidth="1"/>
    <col min="2" max="2" width="44.140625" style="2" customWidth="1"/>
    <col min="3" max="3" width="9.140625" style="3"/>
    <col min="4" max="4" width="10.5703125" style="10" customWidth="1"/>
    <col min="5" max="5" width="8.5703125" style="80" customWidth="1"/>
    <col min="6" max="6" width="11.28515625" style="80" customWidth="1"/>
  </cols>
  <sheetData>
    <row r="1" spans="1:6" ht="15.75" thickBot="1" x14ac:dyDescent="0.3">
      <c r="A1" s="15" t="s">
        <v>95</v>
      </c>
      <c r="B1" s="11" t="s">
        <v>96</v>
      </c>
      <c r="C1" s="11" t="s">
        <v>97</v>
      </c>
      <c r="D1" s="12" t="s">
        <v>0</v>
      </c>
      <c r="E1" s="74" t="s">
        <v>98</v>
      </c>
      <c r="F1" s="14" t="s">
        <v>99</v>
      </c>
    </row>
    <row r="2" spans="1:6" ht="15.75" thickBot="1" x14ac:dyDescent="0.3">
      <c r="A2" s="129"/>
      <c r="B2" s="130"/>
      <c r="C2" s="130"/>
      <c r="D2" s="130"/>
      <c r="E2" s="130"/>
      <c r="F2" s="131"/>
    </row>
    <row r="3" spans="1:6" x14ac:dyDescent="0.25">
      <c r="A3" s="90" t="s">
        <v>100</v>
      </c>
      <c r="B3" s="91"/>
      <c r="C3" s="91"/>
      <c r="D3" s="91"/>
      <c r="E3" s="91"/>
      <c r="F3" s="92"/>
    </row>
    <row r="4" spans="1:6" ht="76.5" x14ac:dyDescent="0.25">
      <c r="A4" s="17">
        <v>1</v>
      </c>
      <c r="B4" s="5" t="s">
        <v>101</v>
      </c>
      <c r="C4" s="4" t="s">
        <v>1</v>
      </c>
      <c r="D4" s="9">
        <v>32</v>
      </c>
      <c r="E4" s="81"/>
      <c r="F4" s="75">
        <f t="shared" ref="F4:F8" si="0">E4*D4</f>
        <v>0</v>
      </c>
    </row>
    <row r="5" spans="1:6" ht="76.5" x14ac:dyDescent="0.25">
      <c r="A5" s="17">
        <f t="shared" ref="A5:A8" si="1">A4+1</f>
        <v>2</v>
      </c>
      <c r="B5" s="5" t="s">
        <v>102</v>
      </c>
      <c r="C5" s="4" t="s">
        <v>1</v>
      </c>
      <c r="D5" s="9">
        <v>75</v>
      </c>
      <c r="E5" s="81"/>
      <c r="F5" s="75">
        <f t="shared" si="0"/>
        <v>0</v>
      </c>
    </row>
    <row r="6" spans="1:6" ht="76.5" x14ac:dyDescent="0.25">
      <c r="A6" s="17">
        <f t="shared" si="1"/>
        <v>3</v>
      </c>
      <c r="B6" s="76" t="s">
        <v>103</v>
      </c>
      <c r="C6" s="4" t="s">
        <v>104</v>
      </c>
      <c r="D6" s="9">
        <v>22</v>
      </c>
      <c r="E6" s="81"/>
      <c r="F6" s="75">
        <f t="shared" si="0"/>
        <v>0</v>
      </c>
    </row>
    <row r="7" spans="1:6" ht="76.5" x14ac:dyDescent="0.25">
      <c r="A7" s="17">
        <f t="shared" si="1"/>
        <v>4</v>
      </c>
      <c r="B7" s="76" t="s">
        <v>105</v>
      </c>
      <c r="C7" s="4" t="s">
        <v>104</v>
      </c>
      <c r="D7" s="9">
        <v>1</v>
      </c>
      <c r="E7" s="81"/>
      <c r="F7" s="75">
        <f t="shared" si="0"/>
        <v>0</v>
      </c>
    </row>
    <row r="8" spans="1:6" ht="63.75" x14ac:dyDescent="0.25">
      <c r="A8" s="17">
        <f t="shared" si="1"/>
        <v>5</v>
      </c>
      <c r="B8" s="76" t="s">
        <v>106</v>
      </c>
      <c r="C8" s="4" t="s">
        <v>104</v>
      </c>
      <c r="D8" s="9">
        <v>1</v>
      </c>
      <c r="E8" s="81"/>
      <c r="F8" s="75">
        <f t="shared" si="0"/>
        <v>0</v>
      </c>
    </row>
    <row r="9" spans="1:6" ht="15.75" thickBot="1" x14ac:dyDescent="0.3">
      <c r="A9" s="93"/>
      <c r="B9" s="94"/>
      <c r="C9" s="94"/>
      <c r="D9" s="94"/>
      <c r="E9" s="94"/>
      <c r="F9" s="95"/>
    </row>
    <row r="10" spans="1:6" x14ac:dyDescent="0.25">
      <c r="D10" s="85" t="s">
        <v>10</v>
      </c>
      <c r="E10" s="86"/>
      <c r="F10" s="77">
        <f>SUM(F4:F8)</f>
        <v>0</v>
      </c>
    </row>
    <row r="11" spans="1:6" ht="23.25" customHeight="1" x14ac:dyDescent="0.25">
      <c r="D11" s="156" t="s">
        <v>107</v>
      </c>
      <c r="E11" s="157"/>
      <c r="F11" s="78">
        <f>F10*0.1</f>
        <v>0</v>
      </c>
    </row>
    <row r="12" spans="1:6" ht="15.75" thickBot="1" x14ac:dyDescent="0.3">
      <c r="D12" s="127" t="s">
        <v>26</v>
      </c>
      <c r="E12" s="128"/>
      <c r="F12" s="79">
        <f>F11+F10</f>
        <v>0</v>
      </c>
    </row>
  </sheetData>
  <sheetProtection password="C466" sheet="1" objects="1" scenarios="1"/>
  <mergeCells count="6">
    <mergeCell ref="D12:E12"/>
    <mergeCell ref="A2:F2"/>
    <mergeCell ref="A3:F3"/>
    <mergeCell ref="A9:F9"/>
    <mergeCell ref="D10:E10"/>
    <mergeCell ref="D11:E11"/>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abSelected="1" view="pageLayout" zoomScaleNormal="100" workbookViewId="0">
      <selection activeCell="B36" sqref="B36"/>
    </sheetView>
  </sheetViews>
  <sheetFormatPr defaultRowHeight="15" x14ac:dyDescent="0.25"/>
  <cols>
    <col min="1" max="1" width="3.7109375" customWidth="1"/>
    <col min="2" max="2" width="44" customWidth="1"/>
    <col min="3" max="3" width="5.7109375" customWidth="1"/>
    <col min="4" max="4" width="9.140625" customWidth="1"/>
    <col min="5" max="5" width="8.5703125" customWidth="1"/>
    <col min="6" max="6" width="11.28515625" customWidth="1"/>
  </cols>
  <sheetData>
    <row r="1" spans="1:6" ht="15.75" thickBot="1" x14ac:dyDescent="0.3">
      <c r="A1" s="114" t="s">
        <v>90</v>
      </c>
      <c r="B1" s="115"/>
      <c r="C1" s="115"/>
      <c r="D1" s="115"/>
      <c r="E1" s="115"/>
      <c r="F1" s="116"/>
    </row>
    <row r="2" spans="1:6" x14ac:dyDescent="0.25">
      <c r="A2" s="104"/>
      <c r="B2" s="105"/>
      <c r="C2" s="105"/>
      <c r="D2" s="105"/>
      <c r="E2" s="106"/>
      <c r="F2" s="38"/>
    </row>
    <row r="3" spans="1:6" x14ac:dyDescent="0.25">
      <c r="A3" s="158" t="s">
        <v>91</v>
      </c>
      <c r="B3" s="159"/>
      <c r="C3" s="159"/>
      <c r="D3" s="159"/>
      <c r="E3" s="160"/>
      <c r="F3" s="73">
        <f>Kamp_Kukicki!$F$34</f>
        <v>0</v>
      </c>
    </row>
    <row r="4" spans="1:6" ht="15.75" thickBot="1" x14ac:dyDescent="0.3">
      <c r="A4" s="161" t="s">
        <v>92</v>
      </c>
      <c r="B4" s="162"/>
      <c r="C4" s="162"/>
      <c r="D4" s="162"/>
      <c r="E4" s="163"/>
      <c r="F4" s="73">
        <f>Servis_B!$F$52</f>
        <v>0</v>
      </c>
    </row>
    <row r="5" spans="1:6" ht="15.75" thickBot="1" x14ac:dyDescent="0.3">
      <c r="A5" s="161" t="s">
        <v>93</v>
      </c>
      <c r="B5" s="162"/>
      <c r="C5" s="162"/>
      <c r="D5" s="162"/>
      <c r="E5" s="163"/>
      <c r="F5" s="73">
        <f>Napojuvanje!$E$20</f>
        <v>0</v>
      </c>
    </row>
    <row r="6" spans="1:6" ht="15.75" thickBot="1" x14ac:dyDescent="0.3">
      <c r="A6" s="161" t="s">
        <v>94</v>
      </c>
      <c r="B6" s="162"/>
      <c r="C6" s="162"/>
      <c r="D6" s="162"/>
      <c r="E6" s="163"/>
      <c r="F6" s="73">
        <f>Osvetluvanje!$E$24</f>
        <v>0</v>
      </c>
    </row>
    <row r="7" spans="1:6" ht="15.75" thickBot="1" x14ac:dyDescent="0.3">
      <c r="A7" s="161" t="s">
        <v>108</v>
      </c>
      <c r="B7" s="162"/>
      <c r="C7" s="162"/>
      <c r="D7" s="162"/>
      <c r="E7" s="163"/>
      <c r="F7" s="73">
        <f>Fotovoltaici!$F$12</f>
        <v>0</v>
      </c>
    </row>
    <row r="8" spans="1:6" ht="15.75" thickBot="1" x14ac:dyDescent="0.3">
      <c r="A8" s="18"/>
      <c r="B8" s="2"/>
      <c r="C8" s="3"/>
      <c r="D8" s="85" t="s">
        <v>26</v>
      </c>
      <c r="E8" s="86"/>
      <c r="F8" s="36">
        <f>SUM(F3:F7)</f>
        <v>0</v>
      </c>
    </row>
  </sheetData>
  <sheetProtection password="C466" sheet="1" objects="1" scenarios="1"/>
  <mergeCells count="8">
    <mergeCell ref="A1:F1"/>
    <mergeCell ref="A2:E2"/>
    <mergeCell ref="A3:E3"/>
    <mergeCell ref="A4:E4"/>
    <mergeCell ref="D8:E8"/>
    <mergeCell ref="A5:E5"/>
    <mergeCell ref="A6:E6"/>
    <mergeCell ref="A7:E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Kamp_Kukicki</vt:lpstr>
      <vt:lpstr>Servis_B</vt:lpstr>
      <vt:lpstr>Napojuvanje</vt:lpstr>
      <vt:lpstr>Osvetluvanje</vt:lpstr>
      <vt:lpstr>Fotovoltaici</vt:lpstr>
      <vt:lpstr>Rekapitular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Global Inzenering</dc:creator>
  <cp:lastModifiedBy>Global Inzenering</cp:lastModifiedBy>
  <cp:lastPrinted>2017-10-16T12:46:17Z</cp:lastPrinted>
  <dcterms:created xsi:type="dcterms:W3CDTF">2017-07-04T14:44:29Z</dcterms:created>
  <dcterms:modified xsi:type="dcterms:W3CDTF">2019-02-04T09:25:45Z</dcterms:modified>
</cp:coreProperties>
</file>